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9.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0.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1.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3.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4.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16.xml" ContentType="application/vnd.openxmlformats-officedocument.drawing+xml"/>
  <Override PartName="/xl/ctrlProps/ctrlProp70.xml" ContentType="application/vnd.ms-excel.controlproperties+xml"/>
  <Override PartName="/xl/ctrlProps/ctrlProp71.xml" ContentType="application/vnd.ms-excel.controlproperties+xml"/>
  <Override PartName="/xl/drawings/drawing17.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1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1.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53222"/>
  <mc:AlternateContent xmlns:mc="http://schemas.openxmlformats.org/markup-compatibility/2006">
    <mc:Choice Requires="x15">
      <x15ac:absPath xmlns:x15ac="http://schemas.microsoft.com/office/spreadsheetml/2010/11/ac" url="P:\JES-BSF\07_FB_J+S-Coach\02_Ausbildung\02_Unterrichtsunterlagen_dfi\02_MF-Thema 17-18\07_Organisationscheck\Beschreibung Tool\Fragebogen\"/>
    </mc:Choice>
  </mc:AlternateContent>
  <workbookProtection workbookAlgorithmName="SHA-512" workbookHashValue="BBIQoH+WpWHYYtrCrXnktC5IashjR8o0TZXLR0OopClEfBJo54SKd4N9PRvEzjI+am4iRGRhM7Jo1M4GHVDjgA==" workbookSaltValue="xNw6G4ueuxhERXxRszNZ1Q==" workbookSpinCount="100000" lockStructure="1"/>
  <bookViews>
    <workbookView showSheetTabs="0" xWindow="0" yWindow="0" windowWidth="19590" windowHeight="9105" tabRatio="973"/>
  </bookViews>
  <sheets>
    <sheet name="Home" sheetId="2" r:id="rId1"/>
    <sheet name="Tabelle1" sheetId="3" r:id="rId2"/>
    <sheet name="Tabelle2" sheetId="4" r:id="rId3"/>
    <sheet name="Tabelle3" sheetId="5" r:id="rId4"/>
    <sheet name="Tabelle4" sheetId="6" r:id="rId5"/>
    <sheet name="Tabelle5" sheetId="7" r:id="rId6"/>
    <sheet name="Tabelle6" sheetId="8" r:id="rId7"/>
    <sheet name="Tabelle7" sheetId="9" r:id="rId8"/>
    <sheet name="Tabelle8" sheetId="10" r:id="rId9"/>
    <sheet name="Tabelle9" sheetId="11" r:id="rId10"/>
    <sheet name="Tabelle10" sheetId="12" r:id="rId11"/>
    <sheet name="Tabelle11" sheetId="13" r:id="rId12"/>
    <sheet name="Tabelle12" sheetId="14" r:id="rId13"/>
    <sheet name="Tabelle13" sheetId="15" r:id="rId14"/>
    <sheet name="Tabelle14" sheetId="16" r:id="rId15"/>
    <sheet name="Tabelle15" sheetId="17" r:id="rId16"/>
    <sheet name="Tabelle16" sheetId="18" r:id="rId17"/>
    <sheet name="Tabelle17" sheetId="19" r:id="rId18"/>
    <sheet name="Tabelle20" sheetId="22" r:id="rId19"/>
    <sheet name="Tabelle21" sheetId="23" r:id="rId20"/>
    <sheet name="Tabelle22" sheetId="24" r:id="rId21"/>
    <sheet name="Tabelle23" sheetId="25" r:id="rId22"/>
    <sheet name="Tabelle24" sheetId="26" r:id="rId23"/>
    <sheet name="Tabelle19" sheetId="21" r:id="rId24"/>
    <sheet name="Tabelle25" sheetId="27" r:id="rId25"/>
    <sheet name="Tabelle18" sheetId="20" r:id="rId26"/>
    <sheet name="Tabelle26" sheetId="28" r:id="rId27"/>
  </sheets>
  <definedNames>
    <definedName name="_xlnm.Print_Area" localSheetId="0">Home!$A$1:$G$20</definedName>
    <definedName name="_xlnm.Print_Area" localSheetId="1">Tabelle1!$A$1:$G$7</definedName>
    <definedName name="_xlnm.Print_Area" localSheetId="10">Tabelle10!$A$1:$G$7</definedName>
    <definedName name="_xlnm.Print_Area" localSheetId="11">Tabelle11!$A$1:$G$7</definedName>
    <definedName name="_xlnm.Print_Area" localSheetId="12">Tabelle12!$A$1:$G$8</definedName>
    <definedName name="_xlnm.Print_Area" localSheetId="13">Tabelle13!$A$1:$G$8</definedName>
    <definedName name="_xlnm.Print_Area" localSheetId="14">Tabelle14!$A$1:$G$8</definedName>
    <definedName name="_xlnm.Print_Area" localSheetId="15">Tabelle15!$A$1:$G$7</definedName>
    <definedName name="_xlnm.Print_Area" localSheetId="16">Tabelle16!$A$1:$G$8</definedName>
    <definedName name="_xlnm.Print_Area" localSheetId="17">Tabelle17!$A$1:$O$73</definedName>
    <definedName name="_xlnm.Print_Area" localSheetId="23">Tabelle19!$A$1:$W$72</definedName>
    <definedName name="_xlnm.Print_Area" localSheetId="2">Tabelle2!$A$1:$G$6</definedName>
    <definedName name="_xlnm.Print_Area" localSheetId="18">Tabelle20!$A$1:$C$26</definedName>
    <definedName name="_xlnm.Print_Area" localSheetId="19">Tabelle21!$A$1:$C$22</definedName>
    <definedName name="_xlnm.Print_Area" localSheetId="20">Tabelle22!$A$1:$C$46</definedName>
    <definedName name="_xlnm.Print_Area" localSheetId="21">Tabelle23!$A$1:$C$38</definedName>
    <definedName name="_xlnm.Print_Area" localSheetId="22">Tabelle24!$A$1:$C$43</definedName>
    <definedName name="_xlnm.Print_Area" localSheetId="3">Tabelle3!$A$1:$G$8</definedName>
    <definedName name="_xlnm.Print_Area" localSheetId="4">Tabelle4!$A$1:$G$7</definedName>
    <definedName name="_xlnm.Print_Area" localSheetId="5">Tabelle5!$A$1:$G$7</definedName>
    <definedName name="_xlnm.Print_Area" localSheetId="6">Tabelle6!$A$1:$G$8</definedName>
    <definedName name="_xlnm.Print_Area" localSheetId="7">Tabelle7!$A$1:$G$7</definedName>
    <definedName name="_xlnm.Print_Area" localSheetId="8">Tabelle8!$A$1:$G$8</definedName>
    <definedName name="_xlnm.Print_Area" localSheetId="9">Tabelle9!$A$1:$G$6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2" l="1"/>
  <c r="B71" i="21" l="1"/>
  <c r="C71" i="21" s="1"/>
  <c r="E71" i="21" s="1"/>
  <c r="B70" i="21"/>
  <c r="C70" i="21" s="1"/>
  <c r="E70" i="21" s="1"/>
  <c r="B68" i="21"/>
  <c r="C68" i="21" s="1"/>
  <c r="E68" i="21" s="1"/>
  <c r="B67" i="21"/>
  <c r="C67" i="21" s="1"/>
  <c r="E67" i="21" s="1"/>
  <c r="E66" i="21"/>
  <c r="B66" i="21"/>
  <c r="C66" i="21" s="1"/>
  <c r="C64" i="21"/>
  <c r="E64" i="21" s="1"/>
  <c r="B64" i="21"/>
  <c r="B63" i="21"/>
  <c r="C63" i="21" s="1"/>
  <c r="E63" i="21" s="1"/>
  <c r="B62" i="21"/>
  <c r="C62" i="21" s="1"/>
  <c r="E62" i="21" s="1"/>
  <c r="B60" i="21"/>
  <c r="C60" i="21" s="1"/>
  <c r="E60" i="21" s="1"/>
  <c r="B59" i="21"/>
  <c r="C59" i="21" s="1"/>
  <c r="E59" i="21" s="1"/>
  <c r="B58" i="21"/>
  <c r="C58" i="21" s="1"/>
  <c r="E58" i="21" s="1"/>
  <c r="B56" i="21"/>
  <c r="C56" i="21" s="1"/>
  <c r="E56" i="21" s="1"/>
  <c r="B55" i="21"/>
  <c r="C55" i="21" s="1"/>
  <c r="E55" i="21" s="1"/>
  <c r="B54" i="21"/>
  <c r="C54" i="21" s="1"/>
  <c r="E54" i="21" s="1"/>
  <c r="B51" i="21"/>
  <c r="C51" i="21" s="1"/>
  <c r="E51" i="21" s="1"/>
  <c r="E50" i="21"/>
  <c r="B50" i="21"/>
  <c r="C50" i="21" s="1"/>
  <c r="C49" i="21"/>
  <c r="E49" i="21" s="1"/>
  <c r="B49" i="21"/>
  <c r="B48" i="21"/>
  <c r="C48" i="21" s="1"/>
  <c r="E46" i="21"/>
  <c r="B46" i="21"/>
  <c r="C46" i="21" s="1"/>
  <c r="C45" i="21"/>
  <c r="E45" i="21" s="1"/>
  <c r="B45" i="21"/>
  <c r="B43" i="21"/>
  <c r="C43" i="21" s="1"/>
  <c r="E43" i="21" s="1"/>
  <c r="E42" i="21"/>
  <c r="B42" i="21"/>
  <c r="C42" i="21" s="1"/>
  <c r="C41" i="21"/>
  <c r="E41" i="21" s="1"/>
  <c r="B41" i="21"/>
  <c r="B40" i="21"/>
  <c r="C40" i="21" s="1"/>
  <c r="E38" i="21"/>
  <c r="B38" i="21"/>
  <c r="C38" i="21" s="1"/>
  <c r="C37" i="21"/>
  <c r="E37" i="21" s="1"/>
  <c r="B37" i="21"/>
  <c r="B36" i="21"/>
  <c r="C36" i="21" s="1"/>
  <c r="E36" i="21" s="1"/>
  <c r="B35" i="21"/>
  <c r="C35" i="21" s="1"/>
  <c r="B32" i="21"/>
  <c r="C32" i="21" s="1"/>
  <c r="E32" i="21" s="1"/>
  <c r="B31" i="21"/>
  <c r="C31" i="21" s="1"/>
  <c r="E31" i="21" s="1"/>
  <c r="B30" i="21"/>
  <c r="C30" i="21" s="1"/>
  <c r="B28" i="21"/>
  <c r="C28" i="21" s="1"/>
  <c r="E28" i="21" s="1"/>
  <c r="B27" i="21"/>
  <c r="C27" i="21" s="1"/>
  <c r="E27" i="21" s="1"/>
  <c r="B26" i="21"/>
  <c r="C26" i="21" s="1"/>
  <c r="B24" i="21"/>
  <c r="B23" i="21"/>
  <c r="C23" i="21" s="1"/>
  <c r="E23" i="21" s="1"/>
  <c r="E22" i="21"/>
  <c r="B22" i="21"/>
  <c r="C22" i="21" s="1"/>
  <c r="C20" i="21"/>
  <c r="E20" i="21" s="1"/>
  <c r="B20" i="21"/>
  <c r="B19" i="21"/>
  <c r="C19" i="21" s="1"/>
  <c r="E19" i="21" s="1"/>
  <c r="B18" i="21"/>
  <c r="C18" i="21" s="1"/>
  <c r="B17" i="21" s="1"/>
  <c r="C17" i="21" s="1"/>
  <c r="E17" i="21" s="1"/>
  <c r="B16" i="21"/>
  <c r="C16" i="21" s="1"/>
  <c r="E16" i="21" s="1"/>
  <c r="B15" i="21"/>
  <c r="C15" i="21" s="1"/>
  <c r="E15" i="21" s="1"/>
  <c r="B14" i="21"/>
  <c r="C14" i="21" s="1"/>
  <c r="B11" i="21"/>
  <c r="C11" i="21" s="1"/>
  <c r="E11" i="21" s="1"/>
  <c r="B10" i="21"/>
  <c r="C10" i="21" s="1"/>
  <c r="E10" i="21" s="1"/>
  <c r="C9" i="21"/>
  <c r="E9" i="21" s="1"/>
  <c r="B9" i="21"/>
  <c r="B7" i="21"/>
  <c r="C7" i="21" s="1"/>
  <c r="E7" i="21" s="1"/>
  <c r="B6" i="21"/>
  <c r="C6" i="21" s="1"/>
  <c r="E6" i="21" s="1"/>
  <c r="C5" i="21"/>
  <c r="E5" i="21" s="1"/>
  <c r="B5" i="21"/>
  <c r="B4" i="21"/>
  <c r="C4" i="21" s="1"/>
  <c r="E4" i="21" s="1"/>
  <c r="B3" i="21"/>
  <c r="F73" i="21"/>
  <c r="H73" i="21"/>
  <c r="F74" i="21"/>
  <c r="B50" i="19"/>
  <c r="B46" i="19"/>
  <c r="B37" i="19"/>
  <c r="B32" i="19"/>
  <c r="B30" i="19"/>
  <c r="B26" i="19"/>
  <c r="B23" i="19"/>
  <c r="B18" i="19"/>
  <c r="B14" i="19"/>
  <c r="B11" i="19"/>
  <c r="E40" i="21" l="1"/>
  <c r="B39" i="21"/>
  <c r="C39" i="21" s="1"/>
  <c r="E39" i="21" s="1"/>
  <c r="E48" i="21"/>
  <c r="B47" i="21"/>
  <c r="C47" i="21" s="1"/>
  <c r="E47" i="21" s="1"/>
  <c r="C3" i="21"/>
  <c r="E3" i="21" s="1"/>
  <c r="B8" i="21"/>
  <c r="C8" i="21" s="1"/>
  <c r="E8" i="21" s="1"/>
  <c r="B13" i="21"/>
  <c r="E18" i="21"/>
  <c r="B29" i="21"/>
  <c r="C29" i="21" s="1"/>
  <c r="E29" i="21" s="1"/>
  <c r="E35" i="21"/>
  <c r="B34" i="21"/>
  <c r="E14" i="21"/>
  <c r="B25" i="21"/>
  <c r="C25" i="21" s="1"/>
  <c r="E25" i="21" s="1"/>
  <c r="E30" i="21"/>
  <c r="B44" i="21"/>
  <c r="C44" i="21" s="1"/>
  <c r="E44" i="21" s="1"/>
  <c r="C24" i="21"/>
  <c r="B21" i="21" s="1"/>
  <c r="C21" i="21" s="1"/>
  <c r="E21" i="21" s="1"/>
  <c r="E26" i="21"/>
  <c r="E24" i="21"/>
  <c r="B53" i="21"/>
  <c r="B57" i="21"/>
  <c r="C57" i="21" s="1"/>
  <c r="E57" i="21" s="1"/>
  <c r="B61" i="21"/>
  <c r="C61" i="21" s="1"/>
  <c r="E61" i="21" s="1"/>
  <c r="B65" i="21"/>
  <c r="C65" i="21" s="1"/>
  <c r="E65" i="21" s="1"/>
  <c r="B69" i="21"/>
  <c r="C69" i="21" s="1"/>
  <c r="E69" i="21" s="1"/>
  <c r="C32" i="19"/>
  <c r="E32" i="19" s="1"/>
  <c r="R5" i="20"/>
  <c r="B24" i="19" s="1"/>
  <c r="BG5" i="20"/>
  <c r="BK5" i="20"/>
  <c r="BL5" i="20"/>
  <c r="C34" i="21" l="1"/>
  <c r="E34" i="21" s="1"/>
  <c r="B33" i="21"/>
  <c r="C33" i="21" s="1"/>
  <c r="E33" i="21" s="1"/>
  <c r="C13" i="21"/>
  <c r="E13" i="21" s="1"/>
  <c r="B12" i="21"/>
  <c r="C12" i="21" s="1"/>
  <c r="E12" i="21" s="1"/>
  <c r="B2" i="21"/>
  <c r="C2" i="21" s="1"/>
  <c r="E2" i="21" s="1"/>
  <c r="B52" i="21"/>
  <c r="C52" i="21" s="1"/>
  <c r="E52" i="21" s="1"/>
  <c r="C53" i="21"/>
  <c r="E53" i="21" s="1"/>
  <c r="F75" i="19"/>
  <c r="F10" i="18"/>
  <c r="E10" i="18"/>
  <c r="F14" i="17"/>
  <c r="E14" i="17"/>
  <c r="F12" i="16"/>
  <c r="E12" i="16"/>
  <c r="F10" i="15"/>
  <c r="E10" i="15"/>
  <c r="F12" i="14"/>
  <c r="E12" i="14"/>
  <c r="F9" i="13"/>
  <c r="E9" i="13"/>
  <c r="F17" i="12"/>
  <c r="E17" i="12"/>
  <c r="F8" i="11"/>
  <c r="E8" i="11"/>
  <c r="F12" i="10"/>
  <c r="E12" i="10"/>
  <c r="F13" i="9"/>
  <c r="E13" i="9"/>
  <c r="F15" i="8"/>
  <c r="E15" i="8"/>
  <c r="F10" i="7"/>
  <c r="E10" i="7"/>
  <c r="F10" i="6"/>
  <c r="E10" i="6"/>
  <c r="F11" i="5"/>
  <c r="E11" i="5"/>
  <c r="F8" i="4"/>
  <c r="E8" i="4"/>
  <c r="F9" i="3"/>
  <c r="L10" i="28" l="1"/>
  <c r="D2" i="23"/>
  <c r="D2" i="24"/>
  <c r="D2" i="25"/>
  <c r="D2" i="26"/>
  <c r="D23" i="22" l="1"/>
  <c r="D22" i="22"/>
  <c r="D21" i="22"/>
  <c r="D20" i="22"/>
  <c r="D19" i="22"/>
  <c r="D17" i="22"/>
  <c r="D12" i="22"/>
  <c r="D6" i="22"/>
  <c r="D3" i="22"/>
  <c r="D5" i="22"/>
  <c r="D4" i="22"/>
  <c r="D18" i="22"/>
  <c r="D16" i="22"/>
  <c r="D15" i="22"/>
  <c r="D14" i="22"/>
  <c r="D13" i="22"/>
  <c r="D11" i="22"/>
  <c r="D10" i="22"/>
  <c r="D9" i="22"/>
  <c r="D7" i="22"/>
  <c r="D8" i="22"/>
  <c r="B38" i="19" l="1"/>
  <c r="C38" i="19" s="1"/>
  <c r="E38" i="19" s="1"/>
  <c r="H25" i="22" l="1"/>
  <c r="A1" i="19" l="1"/>
  <c r="F94" i="27" l="1"/>
  <c r="E9" i="3"/>
  <c r="D17" i="2"/>
  <c r="G94" i="27"/>
  <c r="D1" i="26" l="1"/>
  <c r="D1" i="25"/>
  <c r="D1" i="24"/>
  <c r="D1" i="23"/>
  <c r="G3" i="22" l="1"/>
  <c r="G4" i="22"/>
  <c r="G5" i="22"/>
  <c r="G6" i="22"/>
  <c r="G7" i="22"/>
  <c r="G8" i="22"/>
  <c r="G9" i="22"/>
  <c r="G10" i="22"/>
  <c r="G11" i="22"/>
  <c r="G12" i="22"/>
  <c r="G13" i="22"/>
  <c r="G14" i="22"/>
  <c r="G15" i="22"/>
  <c r="G16" i="22"/>
  <c r="G17" i="22"/>
  <c r="G18" i="22"/>
  <c r="G19" i="22"/>
  <c r="G20" i="22"/>
  <c r="G21" i="22"/>
  <c r="G22" i="22"/>
  <c r="G23" i="22"/>
  <c r="J74" i="19" l="1"/>
  <c r="H74" i="19"/>
  <c r="F74" i="19" l="1"/>
  <c r="B15" i="19" l="1"/>
  <c r="B71" i="19"/>
  <c r="B70" i="19"/>
  <c r="B68" i="19"/>
  <c r="E22" i="22" s="1"/>
  <c r="B67" i="19"/>
  <c r="B66" i="19"/>
  <c r="B64" i="19"/>
  <c r="B63" i="19"/>
  <c r="B56" i="19"/>
  <c r="B31" i="19"/>
  <c r="B62" i="19"/>
  <c r="B60" i="19"/>
  <c r="B59" i="19"/>
  <c r="B58" i="19"/>
  <c r="B55" i="19"/>
  <c r="B54" i="19"/>
  <c r="B51" i="19"/>
  <c r="B49" i="19"/>
  <c r="B48" i="19"/>
  <c r="B45" i="19"/>
  <c r="B43" i="19"/>
  <c r="B42" i="19"/>
  <c r="B41" i="19"/>
  <c r="B40" i="19"/>
  <c r="C40" i="19" s="1"/>
  <c r="C37" i="19"/>
  <c r="B36" i="19"/>
  <c r="B35" i="19"/>
  <c r="B28" i="19"/>
  <c r="B27" i="19"/>
  <c r="B22" i="19"/>
  <c r="B20" i="19"/>
  <c r="B19" i="19"/>
  <c r="C19" i="19" s="1"/>
  <c r="B16" i="19"/>
  <c r="B10" i="19"/>
  <c r="B9" i="19"/>
  <c r="B7" i="19"/>
  <c r="B6" i="19"/>
  <c r="B5" i="19"/>
  <c r="B4" i="19"/>
  <c r="B69" i="19" l="1"/>
  <c r="E23" i="22" s="1"/>
  <c r="C24" i="19"/>
  <c r="E24" i="19" s="1"/>
  <c r="B65" i="19"/>
  <c r="E21" i="22" s="1"/>
  <c r="B61" i="19"/>
  <c r="E20" i="22" s="1"/>
  <c r="B57" i="19"/>
  <c r="E19" i="22" s="1"/>
  <c r="B53" i="19"/>
  <c r="E18" i="22" s="1"/>
  <c r="B3" i="19"/>
  <c r="E4" i="22" s="1"/>
  <c r="B52" i="19" l="1"/>
  <c r="E17" i="22" s="1"/>
  <c r="C71" i="19"/>
  <c r="E71" i="19" s="1"/>
  <c r="C70" i="19"/>
  <c r="E70" i="19" s="1"/>
  <c r="C68" i="19"/>
  <c r="C67" i="19"/>
  <c r="E67" i="19" s="1"/>
  <c r="C66" i="19"/>
  <c r="E66" i="19" s="1"/>
  <c r="C64" i="19"/>
  <c r="E64" i="19" s="1"/>
  <c r="C63" i="19"/>
  <c r="E63" i="19" s="1"/>
  <c r="C62" i="19"/>
  <c r="E62" i="19" s="1"/>
  <c r="C60" i="19"/>
  <c r="E60" i="19" s="1"/>
  <c r="C59" i="19"/>
  <c r="E59" i="19" s="1"/>
  <c r="C58" i="19"/>
  <c r="E58" i="19" s="1"/>
  <c r="C56" i="19"/>
  <c r="E56" i="19" s="1"/>
  <c r="C55" i="19"/>
  <c r="E55" i="19" s="1"/>
  <c r="C54" i="19"/>
  <c r="E54" i="19" s="1"/>
  <c r="C51" i="19"/>
  <c r="E51" i="19" s="1"/>
  <c r="C50" i="19"/>
  <c r="E50" i="19" s="1"/>
  <c r="C49" i="19"/>
  <c r="E49" i="19" s="1"/>
  <c r="C48" i="19"/>
  <c r="C46" i="19"/>
  <c r="C45" i="19"/>
  <c r="E45" i="19" s="1"/>
  <c r="C43" i="19"/>
  <c r="E43" i="19" s="1"/>
  <c r="C42" i="19"/>
  <c r="E42" i="19" s="1"/>
  <c r="C41" i="19"/>
  <c r="E41" i="19" s="1"/>
  <c r="E37" i="19"/>
  <c r="C36" i="19"/>
  <c r="E36" i="19" s="1"/>
  <c r="C35" i="19"/>
  <c r="C31" i="19"/>
  <c r="E31" i="19" s="1"/>
  <c r="C30" i="19"/>
  <c r="C28" i="19"/>
  <c r="E28" i="19" s="1"/>
  <c r="C27" i="19"/>
  <c r="E27" i="19" s="1"/>
  <c r="C26" i="19"/>
  <c r="C23" i="19"/>
  <c r="E23" i="19" s="1"/>
  <c r="C22" i="19"/>
  <c r="C20" i="19"/>
  <c r="E20" i="19" s="1"/>
  <c r="E19" i="19"/>
  <c r="C18" i="19"/>
  <c r="C16" i="19"/>
  <c r="E16" i="19" s="1"/>
  <c r="C15" i="19"/>
  <c r="E15" i="19" s="1"/>
  <c r="C14" i="19"/>
  <c r="C11" i="19"/>
  <c r="E11" i="19" s="1"/>
  <c r="C10" i="19"/>
  <c r="E10" i="19" s="1"/>
  <c r="C9" i="19"/>
  <c r="C7" i="19"/>
  <c r="E7" i="19" s="1"/>
  <c r="C6" i="19"/>
  <c r="E6" i="19" s="1"/>
  <c r="C4" i="19"/>
  <c r="E4" i="19" s="1"/>
  <c r="E9" i="18"/>
  <c r="E13" i="17"/>
  <c r="E11" i="16"/>
  <c r="E9" i="15"/>
  <c r="E11" i="14"/>
  <c r="E8" i="13"/>
  <c r="E16" i="12"/>
  <c r="E7" i="11"/>
  <c r="E11" i="10"/>
  <c r="E12" i="9"/>
  <c r="E14" i="8"/>
  <c r="E9" i="7"/>
  <c r="E9" i="6"/>
  <c r="E10" i="5"/>
  <c r="E7" i="4"/>
  <c r="E8" i="3"/>
  <c r="E17" i="2"/>
  <c r="B29" i="19" l="1"/>
  <c r="B34" i="19"/>
  <c r="E13" i="22" s="1"/>
  <c r="E68" i="19"/>
  <c r="H22" i="22" s="1"/>
  <c r="F22" i="22"/>
  <c r="B44" i="19"/>
  <c r="B17" i="19"/>
  <c r="B47" i="19"/>
  <c r="B39" i="19"/>
  <c r="B25" i="19"/>
  <c r="E10" i="22" s="1"/>
  <c r="B21" i="19"/>
  <c r="B13" i="19"/>
  <c r="E7" i="22" s="1"/>
  <c r="B8" i="19"/>
  <c r="E48" i="19"/>
  <c r="E46" i="19"/>
  <c r="E40" i="19"/>
  <c r="E35" i="19"/>
  <c r="E30" i="19"/>
  <c r="E26" i="19"/>
  <c r="E22" i="19"/>
  <c r="E18" i="19"/>
  <c r="E14" i="19"/>
  <c r="C53" i="19"/>
  <c r="C65" i="19"/>
  <c r="C69" i="19"/>
  <c r="C57" i="19"/>
  <c r="C61" i="19"/>
  <c r="E9" i="19"/>
  <c r="C5" i="19"/>
  <c r="E5" i="19" s="1"/>
  <c r="C44" i="19" l="1"/>
  <c r="E15" i="22"/>
  <c r="E57" i="19"/>
  <c r="H19" i="22" s="1"/>
  <c r="F19" i="22"/>
  <c r="B2" i="19"/>
  <c r="E3" i="22" s="1"/>
  <c r="E5" i="22"/>
  <c r="C29" i="19"/>
  <c r="E11" i="22"/>
  <c r="C17" i="19"/>
  <c r="E8" i="22"/>
  <c r="E65" i="19"/>
  <c r="H21" i="22" s="1"/>
  <c r="F21" i="22"/>
  <c r="E61" i="19"/>
  <c r="H20" i="22" s="1"/>
  <c r="F20" i="22"/>
  <c r="E53" i="19"/>
  <c r="H18" i="22" s="1"/>
  <c r="F18" i="22"/>
  <c r="C21" i="19"/>
  <c r="E9" i="22"/>
  <c r="C39" i="19"/>
  <c r="E14" i="22"/>
  <c r="C47" i="19"/>
  <c r="E16" i="22"/>
  <c r="E69" i="19"/>
  <c r="H23" i="22" s="1"/>
  <c r="F23" i="22"/>
  <c r="B33" i="19"/>
  <c r="B12" i="19"/>
  <c r="C25" i="19"/>
  <c r="C8" i="19"/>
  <c r="C52" i="19"/>
  <c r="C13" i="19"/>
  <c r="C3" i="19"/>
  <c r="C34" i="19"/>
  <c r="C2" i="19" l="1"/>
  <c r="E2" i="19" s="1"/>
  <c r="H3" i="22" s="1"/>
  <c r="E3" i="19"/>
  <c r="H4" i="22" s="1"/>
  <c r="F4" i="22"/>
  <c r="E8" i="19"/>
  <c r="H5" i="22" s="1"/>
  <c r="F5" i="22"/>
  <c r="E13" i="19"/>
  <c r="H7" i="22" s="1"/>
  <c r="F7" i="22"/>
  <c r="E25" i="19"/>
  <c r="H10" i="22" s="1"/>
  <c r="F10" i="22"/>
  <c r="E39" i="19"/>
  <c r="H14" i="22" s="1"/>
  <c r="F14" i="22"/>
  <c r="E29" i="19"/>
  <c r="H11" i="22" s="1"/>
  <c r="F11" i="22"/>
  <c r="C12" i="19"/>
  <c r="E6" i="22"/>
  <c r="E34" i="19"/>
  <c r="H13" i="22" s="1"/>
  <c r="F13" i="22"/>
  <c r="C33" i="19"/>
  <c r="E12" i="22"/>
  <c r="E47" i="19"/>
  <c r="H16" i="22" s="1"/>
  <c r="F16" i="22"/>
  <c r="E21" i="19"/>
  <c r="H9" i="22" s="1"/>
  <c r="F9" i="22"/>
  <c r="E17" i="19"/>
  <c r="H8" i="22" s="1"/>
  <c r="F8" i="22"/>
  <c r="E44" i="19"/>
  <c r="H15" i="22" s="1"/>
  <c r="F15" i="22"/>
  <c r="E52" i="19"/>
  <c r="H17" i="22" s="1"/>
  <c r="F17" i="22"/>
  <c r="F3" i="22" l="1"/>
  <c r="E33" i="19"/>
  <c r="H12" i="22" s="1"/>
  <c r="F12" i="22"/>
  <c r="E12" i="19"/>
  <c r="H6" i="22" s="1"/>
  <c r="F6" i="22"/>
</calcChain>
</file>

<file path=xl/comments1.xml><?xml version="1.0" encoding="utf-8"?>
<comments xmlns="http://schemas.openxmlformats.org/spreadsheetml/2006/main">
  <authors>
    <author>Hänggi Noah BASPO</author>
  </authors>
  <commentList>
    <comment ref="G1" authorId="0" shapeId="0">
      <text>
        <r>
          <rPr>
            <b/>
            <sz val="9"/>
            <color indexed="81"/>
            <rFont val="Segoe UI"/>
            <family val="2"/>
          </rPr>
          <t>Hänggi Noah BASPO:</t>
        </r>
        <r>
          <rPr>
            <sz val="9"/>
            <color indexed="81"/>
            <rFont val="Segoe UI"/>
            <family val="2"/>
          </rPr>
          <t xml:space="preserve">
gehört zu v_23-v_25</t>
        </r>
      </text>
    </comment>
  </commentList>
</comments>
</file>

<file path=xl/sharedStrings.xml><?xml version="1.0" encoding="utf-8"?>
<sst xmlns="http://schemas.openxmlformats.org/spreadsheetml/2006/main" count="875" uniqueCount="490">
  <si>
    <t>Aussage</t>
  </si>
  <si>
    <t>v_1</t>
  </si>
  <si>
    <t>v_2</t>
  </si>
  <si>
    <t>v_3</t>
  </si>
  <si>
    <t>Wir ermutigen die Leitenden im Anschluss an eine Weiterbildung interessante Aspekte aus dem Kurs dem Leiterteam weiter zu geben.</t>
  </si>
  <si>
    <t>v_4</t>
  </si>
  <si>
    <t>Beurteilung</t>
  </si>
  <si>
    <t>v_5</t>
  </si>
  <si>
    <t>Die Einnahmen durch J+S sind für unseren Verein aus finanzieller Sicht von grosser Bedeutung.</t>
  </si>
  <si>
    <t>v_6</t>
  </si>
  <si>
    <t>v_7</t>
  </si>
  <si>
    <t>Das J+S-Logo ist auf unseren Medien und im Vereinsauftritt präsent (Internet, Briefe, Banner auf den Anlagen, E-Mail, etc.).</t>
  </si>
  <si>
    <t>v_8</t>
  </si>
  <si>
    <t>v_9</t>
  </si>
  <si>
    <t>Wir führen regelmässig Leitertreffen durch, an denen wir zum Beispiel Informationen und Anliegen aus dem Leiterteam austauschen und künftige Aktivitäten gemeinsam planen.</t>
  </si>
  <si>
    <t>v_10</t>
  </si>
  <si>
    <t>v_11</t>
  </si>
  <si>
    <t>Innerhalb des Leiterteams haben wir gemeinsame Werte und Regeln (Commitments) für den Umgang und die Zusammenarbeit miteinander entwickelt.</t>
  </si>
  <si>
    <t>v_12</t>
  </si>
  <si>
    <t>v_13</t>
  </si>
  <si>
    <t>v_14</t>
  </si>
  <si>
    <t>Innerhalb des Leiterteams unterstützen sich die Leitenden gegenseitig bei Fragen rund um die Gestaltung der Trainings und dem Umgang mit den Kindern und Jugendlichen.</t>
  </si>
  <si>
    <t>v_15</t>
  </si>
  <si>
    <t>v_16</t>
  </si>
  <si>
    <t>Wir danken unseren Leitenden auch in der Öffentlichkeit (Vereinsversammlung, Sitzungen, Elternabend, Vereinszeitschrift, Newsletter, Homepage, etc.) und anerkennen so ihren wertvollen Beitrag für unsere Organisation.</t>
  </si>
  <si>
    <t>v_17</t>
  </si>
  <si>
    <t>v_18</t>
  </si>
  <si>
    <t>Wir organisieren innerhalb des Leiterteams regelmässig Teamausflüge.</t>
  </si>
  <si>
    <t>v_19</t>
  </si>
  <si>
    <t>Innerhalb des Leiterteams treffen wir uns auch im gemütlichen, informellen Rahmen.</t>
  </si>
  <si>
    <t>v_20</t>
  </si>
  <si>
    <t>v_21</t>
  </si>
  <si>
    <t>Gibt es bei uns gravierendere Konflikte (Differenzen im Leiterteam, Probleme mit Kindern/Jugendlichen, etc.), welche von den Leitenden nicht mehr selber gelöst werden können, so haben wir für die Konfliktlösung Ansprechpersonen definiert.</t>
  </si>
  <si>
    <t>Wir versuchen, Konflikte proaktiv anzugehen und zu lösen.</t>
  </si>
  <si>
    <t>v_23</t>
  </si>
  <si>
    <t>v_24</t>
  </si>
  <si>
    <t>Für die mittel- und langfristige Trainingsplanung verwenden wir im Leiterteam gemeinsame Planungsunterlagen wie das Trainings- bzw. Lagerhandbuch von J+S.</t>
  </si>
  <si>
    <t>v_25</t>
  </si>
  <si>
    <t>Die Belegung der Anlagen wird bei uns in Absprache mit allen Nutzern koordiniert.</t>
  </si>
  <si>
    <t>v_26</t>
  </si>
  <si>
    <t>v_27</t>
  </si>
  <si>
    <t>v_28</t>
  </si>
  <si>
    <t>v_29</t>
  </si>
  <si>
    <t>v_30</t>
  </si>
  <si>
    <t>v_31</t>
  </si>
  <si>
    <t>Wir beteiligen uns an Kampagnen im Zusammenhang mit Sicherheit, Integration und Prävention wie z.B. Cool &amp; Clean.</t>
  </si>
  <si>
    <t>v_32</t>
  </si>
  <si>
    <t>Wir pflegen aktiv den Kontakt mit den Eltern unserer Kinder und Jugendlichen (informelle Gespräche und formelle Treffen wie Elternabende, Infoveranstaltung, etc.).</t>
  </si>
  <si>
    <t>v_33</t>
  </si>
  <si>
    <t>Eltern sind bei Trainings, Lagern und Wettkämpfen als Besucher willkommen.</t>
  </si>
  <si>
    <t>v_34</t>
  </si>
  <si>
    <t>Für den Besuch von Eltern bei Trainings, Lagern und Wettkämpfen haben wir Verhaltensregeln definiert.</t>
  </si>
  <si>
    <t>v_35</t>
  </si>
  <si>
    <t>Wir setzen Eltern im Rahmen ihrer Möglichkeiten gezielt als Helfer ein.</t>
  </si>
  <si>
    <t>v_36</t>
  </si>
  <si>
    <t>Wir sind sehr offen und interessiert für Neuerungen und Trends innerhalb und im Umfeld unserer Sportart.</t>
  </si>
  <si>
    <t>v_37</t>
  </si>
  <si>
    <t>v_38</t>
  </si>
  <si>
    <t>Wir treffen uns periodisch in einem entspannten Rahmen, um Ideen für die Zukunft zu diskutieren.</t>
  </si>
  <si>
    <t>v_39</t>
  </si>
  <si>
    <t>v_40</t>
  </si>
  <si>
    <t>Wir beraten Kinder und Jugendliche bei einem Vereinswechsel.</t>
  </si>
  <si>
    <t>v_41</t>
  </si>
  <si>
    <t>Damit Neumitglieder sich rasch zurecht finden und sich wohl fühlen, begleiten und unterstützen wir sie in der ersten Zeit (z.B. Götti, spezielle Ansprechpersonen etc.).</t>
  </si>
  <si>
    <t>v_42</t>
  </si>
  <si>
    <t>v_43</t>
  </si>
  <si>
    <t>v_44</t>
  </si>
  <si>
    <t>Die Anliegen der Jugendlichen finden bei uns Gehör (z.B. Vertretung im Vorstand, Umfragen, etc.).</t>
  </si>
  <si>
    <t>v_45</t>
  </si>
  <si>
    <t>v_46</t>
  </si>
  <si>
    <t>v_47</t>
  </si>
  <si>
    <t>Unser Verein ist in unserem Einzugsgebiet dank einer aktiven Öffentlichkeitsarbeit bekannt (Internet, Anlässe, Politik, Publikationen, etc.).</t>
  </si>
  <si>
    <t>v_48</t>
  </si>
  <si>
    <t>Wir nutzen bestehende und neue Kontakte, um auf unseren Verein aufmerksam zu machen.</t>
  </si>
  <si>
    <t>v_49</t>
  </si>
  <si>
    <t>Damit Kinder und Jugendliche unsere Sportart erleben können, führen wir regelmässig Angebote mit Partnern durch (freiwilliger Schulsport, Ferienpass, Schnupperabende, etc.).</t>
  </si>
  <si>
    <t xml:space="preserve">
Zustimmung
eher nein   &lt;-&gt;       eher ja</t>
  </si>
  <si>
    <t>Anmeldung der Leitenden zur Aus- und Weiterbildung</t>
  </si>
  <si>
    <t>beraten</t>
  </si>
  <si>
    <t>Vereinsinteressen</t>
  </si>
  <si>
    <t>interessantes_weitergeben</t>
  </si>
  <si>
    <t>Ausbildungsstruktur</t>
  </si>
  <si>
    <t>Bekanntmachen von J+S</t>
  </si>
  <si>
    <t>J+S_Beiträge</t>
  </si>
  <si>
    <t>Präsenz</t>
  </si>
  <si>
    <t>Jahresrechnung</t>
  </si>
  <si>
    <t>Teamführung</t>
  </si>
  <si>
    <t>Leitertreffen</t>
  </si>
  <si>
    <t>Anliegen</t>
  </si>
  <si>
    <t>gem_Verständnis</t>
  </si>
  <si>
    <t>Begleitung und Beratung</t>
  </si>
  <si>
    <t>Trainingsbesuche</t>
  </si>
  <si>
    <t>Feedback</t>
  </si>
  <si>
    <t>Unterstützung</t>
  </si>
  <si>
    <t>Dank und Anerkennung</t>
  </si>
  <si>
    <t>Leistungen</t>
  </si>
  <si>
    <t>öffentlich</t>
  </si>
  <si>
    <t>Kostenübernahme</t>
  </si>
  <si>
    <t>Teambildung</t>
  </si>
  <si>
    <t>Teamausflug</t>
  </si>
  <si>
    <t>informelle_Treffen</t>
  </si>
  <si>
    <t>Jugendliche</t>
  </si>
  <si>
    <t>Konfliktbewältigung</t>
  </si>
  <si>
    <t>Ansprechsperson</t>
  </si>
  <si>
    <t>proaktiv</t>
  </si>
  <si>
    <t>Jahres- und Saisonplanung</t>
  </si>
  <si>
    <t>Planung</t>
  </si>
  <si>
    <t>Unterlagen</t>
  </si>
  <si>
    <t>Anlagen</t>
  </si>
  <si>
    <t>Bildung von Trainingsgruppen</t>
  </si>
  <si>
    <t>Absprache</t>
  </si>
  <si>
    <t>Leitende</t>
  </si>
  <si>
    <t>Vorlieben</t>
  </si>
  <si>
    <t>Stellvertretung</t>
  </si>
  <si>
    <t>Absprachen und Commitments</t>
  </si>
  <si>
    <t>Regeln</t>
  </si>
  <si>
    <t>Kampagnen</t>
  </si>
  <si>
    <t>Zusammenarbeit mit Eltern</t>
  </si>
  <si>
    <t>Treffen</t>
  </si>
  <si>
    <t>Besuche</t>
  </si>
  <si>
    <t>Verhaltensregeln</t>
  </si>
  <si>
    <t>Helfer</t>
  </si>
  <si>
    <t>Überprüfen des Vereinsangebotes</t>
  </si>
  <si>
    <t>Neuerungen</t>
  </si>
  <si>
    <t>Umsetzung</t>
  </si>
  <si>
    <t>Ausgestaltung kindergerechter Angebote</t>
  </si>
  <si>
    <t>Angebote</t>
  </si>
  <si>
    <t>Vereinswechsel</t>
  </si>
  <si>
    <t>Neumitglieder</t>
  </si>
  <si>
    <t>Einbindung der Jugendlichen</t>
  </si>
  <si>
    <t>Leistungsziele</t>
  </si>
  <si>
    <t>Mitgestaltung</t>
  </si>
  <si>
    <t>Förderung der Mitverantwortung</t>
  </si>
  <si>
    <t>Hilfsleiter</t>
  </si>
  <si>
    <t>Ämtli</t>
  </si>
  <si>
    <t>Öffentlichkeitsarbeit</t>
  </si>
  <si>
    <t>Zusammenarbeit und Vernetzung</t>
  </si>
  <si>
    <t>Kontakte</t>
  </si>
  <si>
    <t>Schulsport</t>
  </si>
  <si>
    <t>Tn</t>
  </si>
  <si>
    <t>Teilnehmer</t>
  </si>
  <si>
    <t>J+S_mittragen</t>
  </si>
  <si>
    <t>Leiterteam_Pflegen</t>
  </si>
  <si>
    <t>Alltag _bewältigen</t>
  </si>
  <si>
    <t>Zukunft_sichern</t>
  </si>
  <si>
    <t>Aus_WB</t>
  </si>
  <si>
    <t>Bekanntmachen_J+S</t>
  </si>
  <si>
    <t>Begleitung</t>
  </si>
  <si>
    <t>Dank_Anerkennung</t>
  </si>
  <si>
    <t>Konflikt</t>
  </si>
  <si>
    <t>Trainingsgruppen</t>
  </si>
  <si>
    <t>Commitments</t>
  </si>
  <si>
    <t>Eltern</t>
  </si>
  <si>
    <t>Vereinsangebot</t>
  </si>
  <si>
    <t>kindergerechte_Angebote</t>
  </si>
  <si>
    <t>Einbindung_Jugendliche</t>
  </si>
  <si>
    <t>Mitverantwortung</t>
  </si>
  <si>
    <t>Vernetzung</t>
  </si>
  <si>
    <t>TN_Nr</t>
  </si>
  <si>
    <t>Tn1</t>
  </si>
  <si>
    <t>Detailresultate</t>
  </si>
  <si>
    <t>Wir wünschen Ihnen viel Erfolg beim Ausfüllen des Checks und der Analyse Ihrer Ergebnisse.</t>
  </si>
  <si>
    <t>BASPO – Jugend und Erwachsenensport – Organisatoren</t>
  </si>
  <si>
    <t>Willkommen zum Organisationscheck für Vereine</t>
  </si>
  <si>
    <t>Seite 1/16</t>
  </si>
  <si>
    <t>Seite 2/16</t>
  </si>
  <si>
    <t>Seite 3/16</t>
  </si>
  <si>
    <t>Seite 4/16</t>
  </si>
  <si>
    <t>Seite 5/16</t>
  </si>
  <si>
    <t>Seite 6/16</t>
  </si>
  <si>
    <t>Seite 7/16</t>
  </si>
  <si>
    <t>Seite 8/16</t>
  </si>
  <si>
    <t>Seite 9/16</t>
  </si>
  <si>
    <t>Seite 10/16</t>
  </si>
  <si>
    <t>Seite 11/16</t>
  </si>
  <si>
    <t>Seite 12/16</t>
  </si>
  <si>
    <t>Seite 13/16</t>
  </si>
  <si>
    <t>Seite 14/16</t>
  </si>
  <si>
    <t>Seite 15/16</t>
  </si>
  <si>
    <t>Seite 16/16</t>
  </si>
  <si>
    <t>Jugend und Sport mittragen - Zusammenfassung</t>
  </si>
  <si>
    <t>Das Leiterteam pflegen - Zusammenfassung</t>
  </si>
  <si>
    <t>Den Alltag bewältigen - Zusammenfassung</t>
  </si>
  <si>
    <t>Die Zukunft sichern - Zusammenfassung</t>
  </si>
  <si>
    <t>Tätigkeit</t>
  </si>
  <si>
    <t>Fragen</t>
  </si>
  <si>
    <t>Leitfaden J+S-Coach
Leitfaden der Sportart</t>
  </si>
  <si>
    <t>Haben alle Leitende eine gültige J+S-Leiteranerkennung?</t>
  </si>
  <si>
    <t>Ausbildungsstruktur der Sportart</t>
  </si>
  <si>
    <t>Wie erfolgt die Auswahl des zu besuchenden Leiterkurses in der Aus- und Weiterbildung?</t>
  </si>
  <si>
    <t>Wie wird ein Kursbesuch vorbereitet, damit der Nutzen für den Leitenden und den Verein möglichst gross ist?</t>
  </si>
  <si>
    <t>Wie werden bestehende J+S-Leitende bezüglich Aus- und Weiterbildung beraten?</t>
  </si>
  <si>
    <t>Wie werden angehende, neue Leitende beim Einsteig zu J+S beraten?</t>
  </si>
  <si>
    <t>Welche Bedeutung hat J+S für den Verein?</t>
  </si>
  <si>
    <t>In welcher Form werden die J+S-Gelder in der Vereinsrechnung ausgewiesen?</t>
  </si>
  <si>
    <t>Wer hat in welcher Form Zugriff auf die J+S-Gelder?</t>
  </si>
  <si>
    <t>Wie werden die J+S-Gelder verteilt, für welche Zwecke werden sie verwendet?</t>
  </si>
  <si>
    <t>Welchen Einfluss nimmt der J+S-Coach auf die Verteilung der J+S-Gelder?</t>
  </si>
  <si>
    <t>Wie wird im Verein auf J+S hingewiesen?</t>
  </si>
  <si>
    <t>Broschüre J+S-Coach Das Leiterteam pflegen</t>
  </si>
  <si>
    <t>Wie ist grundsätzlich die Stimmung im Leiterteam?</t>
  </si>
  <si>
    <t>J+S Broschüre Kommunikation</t>
  </si>
  <si>
    <t>Wie sieht die Leitungsstruktur des Leiterteams aus?</t>
  </si>
  <si>
    <t>J+S-Broschüre Lernklima</t>
  </si>
  <si>
    <t>Wie ist der J+S-Coach im Leiterteam eingebettet, welche Aufgaben übernimmt er?</t>
  </si>
  <si>
    <t>Wie regelmässig werden Leitertreffen durchgeführt?</t>
  </si>
  <si>
    <t>Welche Themen werden an diesen Leitertreffen behandelt?</t>
  </si>
  <si>
    <t>Welche Entscheidkompetenzen hat das Leitergremium?</t>
  </si>
  <si>
    <t xml:space="preserve"> </t>
  </si>
  <si>
    <t>Wie ist das Leiterteam im Gesamtverein integriert / eingebettet?</t>
  </si>
  <si>
    <t>Wie fliessen die Anliegen der Leitenden in den Gesamtverein ein?</t>
  </si>
  <si>
    <t>Wie werden Leitende grundsätzlich bei ihrer Arbeit unterstützt? Besteht ein Austausch unter den Leitenden und zu anderen Personen?</t>
  </si>
  <si>
    <t>In welcher Form gibt es Besuche durch Betreuerinnen und Beobachter in Trainings, Lagern und Wettkämpfen?</t>
  </si>
  <si>
    <t>Wie werden solche Besuche ausgewertet?</t>
  </si>
  <si>
    <t>Erhalten Leitende regelmässig ein Feedback zur Art, wie sie ihre Leitertätigkeit ausführen?</t>
  </si>
  <si>
    <t>In welcher Form erfolgt ein Feedback? Werden Feedback-Regeln respektiert, sind diese überhaupt bekannt?</t>
  </si>
  <si>
    <t>Haben Leitende eine Ansprechperson, wenn sie ein persönliches Anliegen zu ihrer Leitertätigkeit haben?</t>
  </si>
  <si>
    <t>jugendleiter@projuventute.ch
+41 58 618 80 80</t>
  </si>
  <si>
    <t>Welche Rolle nimmt der J+S-Coach bei der Begleitung der Leitenden ein?</t>
  </si>
  <si>
    <t>Wie werden die Leistungen der Leitenden gewürdigt? Versammlung, Geschenke, Ehrungen, Geburtstagskarte, etc.</t>
  </si>
  <si>
    <t>Wie erkennt das Umfeld im Verein, dass die Leitenden einen wichtigen Beitrag zum Vereinswohl leisten?</t>
  </si>
  <si>
    <t>Welche finanziellen Möglichkeiten hat der Verein, die Leitenden zu entschädigen?</t>
  </si>
  <si>
    <t>Welche Auslagen werden den Leitenden für ihre Aufwendungen vergütet? Kurskosten, Spesen, Kurssackgeld, Leiterhonorar, Literatur, etc.</t>
  </si>
  <si>
    <t>Wie ist die Stimmung grundsätzlich im Leiterteam?</t>
  </si>
  <si>
    <t>Weshalb ist die Stimmung im Leiterteam so, wie sie zur Zeit ist?</t>
  </si>
  <si>
    <t>Treffen sich die Leitenden auch ausserhalb der offiziellen Strukturen? Privat, Ausgang, gesellschaftliche Anlässe etc.</t>
  </si>
  <si>
    <t>Wie werden mögliche neue Leitende (v.a. Jugendliche) bei formellen und informellen Treffen des Leiterteams integriert?</t>
  </si>
  <si>
    <t>Besuchen Leitende gemeinsam Grossanlässe aus der eigenen Sportart?</t>
  </si>
  <si>
    <t>Wie ist das Vorgehen, wenn innerhalb des Verein Konflikte entstehen?</t>
  </si>
  <si>
    <t>Was passiert, wenn es im Leiterteam zu Konflikten kommt?</t>
  </si>
  <si>
    <t>Wie proaktiv werden mögliche Konfliktherde angesprochen?</t>
  </si>
  <si>
    <t>Wie offen ist grundsätzlich die Art, wie Leitende miteinander sprechen?</t>
  </si>
  <si>
    <t>Werden Konflikte als Chance angesehen und genutzt?</t>
  </si>
  <si>
    <t>Welche Rolle spielt der J+S-Coach im Zusammenhang mit Konflikten im Verein?</t>
  </si>
  <si>
    <t>Welche Jahres- oder sogar Mehrjahresziele sind definiert?</t>
  </si>
  <si>
    <t>Ist in den Teams ein Fokus auf bestimmte Ziele spürbar?</t>
  </si>
  <si>
    <t>Trainingshandbuch der jeweiligen Sportart</t>
  </si>
  <si>
    <t>Wie wird die Saison- bzw. Jahresplanung erstellt, wie detailliert wird sie ausgearbeitet?</t>
  </si>
  <si>
    <t>Wie erfolgt die kurz- und mittelfristige Trainingsplanung wie z.B. für eine Woche oder ein Quartal? Wer hat welche Verantwortung?</t>
  </si>
  <si>
    <t>Wie wird die Auslastung der Anlagen geplant, werden alle Nutzer bei der Planung mit einbezogen?</t>
  </si>
  <si>
    <t>Werden die vorhanden Anlagen optimal ausgenutzt oder gibt es Optimierungspotenzial?</t>
  </si>
  <si>
    <t>Wie ist der J+S-Coach bei der Trainingsplanung eingebunden?</t>
  </si>
  <si>
    <t>Anhand welcher Kriterien werden die Trainingsgruppen gebildet?</t>
  </si>
  <si>
    <t>In wieweit werden Bedürfnisse von Kinder und Jugendliche bei der Gruppenbildung berücksichtigt?</t>
  </si>
  <si>
    <t>In wieweit werden die Leitenden denjenigen Gruppen zugeteilt, welche auf ihre Fähigkeiten zugeschnitten sind?</t>
  </si>
  <si>
    <t>Werden Vorlieben der Leitenden berücksichtigt?</t>
  </si>
  <si>
    <t>Gibt es eine Stellvertreterregelung, falls Leitende bei einem Training ausfallen?</t>
  </si>
  <si>
    <t>Wie werden Trainings und/oder Trainingsperioden ausgewertet?</t>
  </si>
  <si>
    <t>Wie ist der J+S-Coach bei der Gestaltung der Trainingsgruppen eingebunden?</t>
  </si>
  <si>
    <t>Gibt es im Verein gemeinsam erstellte Commitments zu Verhaltensweisen untereinander?</t>
  </si>
  <si>
    <t>Welche Regeln und Rituale sind im Verein definiert?</t>
  </si>
  <si>
    <t>Bei welchen Präventionscampagnen wie Cool and Clean beteiligt sich der Verein?</t>
  </si>
  <si>
    <t>Gibt es Ansprechpersonen für Themen rund um Sicherheit, Integration und Prävention?</t>
  </si>
  <si>
    <t>Sind externe Ansprechstellen für diese Themen bekannt?</t>
  </si>
  <si>
    <t>Welche Rolle übernimmt der J+S-Coach bei der Gestaltung von gemeinsamen Regeln und Ritualen?</t>
  </si>
  <si>
    <t>Gibt es Informations- und Austauschveranstaltungen wie Elternabende und wenn ja, wie häufig finden diese statt?</t>
  </si>
  <si>
    <t>Dürfen Eltern Trainings, Wettkämpfe und Lager jederzeit besuchen?</t>
  </si>
  <si>
    <t>In welcher Form werden Eltern als Helferinnen und Helfer eingesetzt? Fahrdienst, Dress waschen, kochen im Lager, etc.</t>
  </si>
  <si>
    <t>Wie ist das Vorgehen, wenn es mit Eltern zu Unstimmigkeiten oder sogar Konflikten kommt?</t>
  </si>
  <si>
    <t>In welcher Form wird das eigene Vereinsangebot regelmässig kritisch hinterfragt?</t>
  </si>
  <si>
    <t>Broschüre J+S-Coach Die Zukunft sichern</t>
  </si>
  <si>
    <t>Gab es in den letzten Jahren Neuerungen, welche im Verein umgesetzt wurden?</t>
  </si>
  <si>
    <t>Was gab den Ausschlag, dass Neuerungen umgesetzt wurden?</t>
  </si>
  <si>
    <t>Wie erfolgreich waren diese Neuerungen und haben diese Einfluss auf die heutige Situation im Verein?</t>
  </si>
  <si>
    <t>Werden neue Spiel- und Wettkampfformen in der eigenen Sportart ausprobiert?</t>
  </si>
  <si>
    <t>Werden jugendliche Mitglieder bei der Gestaltung von neuen Angeboten mit einbezogen?</t>
  </si>
  <si>
    <t>Bezahlt der Verein das Abonnement für eine Fachzeitschrift?</t>
  </si>
  <si>
    <t>Welche Rolle spielt der J+S-Coach bei Entwicklungen im Verein?</t>
  </si>
  <si>
    <t>In wieweit bauen die Angebote für Kinder auf der Philosophie von J+S Kindersport auf?</t>
  </si>
  <si>
    <t>J+S-Unterlagen Kindersport</t>
  </si>
  <si>
    <t>Wie werden Kinder an die Sportart heran geführt? Spielerisch, vielseitig, etc.</t>
  </si>
  <si>
    <t>Gibt es für Neueintretende eine Begleitung wie Gotte oder Götti?</t>
  </si>
  <si>
    <t>In welcher Form werden Kinder und Jugendliche bei einem Vereinswechsel unterstützt?</t>
  </si>
  <si>
    <t>Wie werden mögliche neue Mitglieder insbesondere Kinder angesprochen? Gibt es Angebote wie Schnuppertrainings etc.?</t>
  </si>
  <si>
    <t>Gibt es Unterschiede zwischen den Trainingsgruppen in Bezug auf die Leistungsziele?</t>
  </si>
  <si>
    <t>Werden die Jugendlichen bei der Gestaltung der Team- und Leistungsziele mit einbezogen?</t>
  </si>
  <si>
    <t>Werden die Anliegen der Jugendlichen im Verein ernst genommen? Gibt es z.B. eine Jugendvertretung im Vorstand?</t>
  </si>
  <si>
    <t>Welche Möglichkeiten haben die Jugendlichen, bei der Gestaltung eines Auftritts wie Teamnamen, Leibchen und Internetauftritt mitzuwirken?</t>
  </si>
  <si>
    <t>Werden den Kinder und Jugendlichen einfache Aufgaben im Training übertragen und wenn ja welche?</t>
  </si>
  <si>
    <t>Sind Jugendliche als Hilfsleitende im Einsatz und wenn ja ab welchem Alter und wie?</t>
  </si>
  <si>
    <t>Welche Verantwortung tragen Jugendliche in der Funktion eines Hilfsleitenden?</t>
  </si>
  <si>
    <t>In welcher Form helfen Jugendliche bei der Gestaltung von Anlässen mit?</t>
  </si>
  <si>
    <t>Wie werden Kinder und Jugendliche bei der Lagergestaltung mit einbezogen?</t>
  </si>
  <si>
    <t>Wie werden Jugendliche als Hilfsleiter aufgebaut? Erhalten sie eine Betreuung? Werden sie durch eine erfahrene Leiterperson begleitet?</t>
  </si>
  <si>
    <t>Welche Rolle hat hier der J+S-Coach?</t>
  </si>
  <si>
    <t>In welcher Form macht der Verein auf seine Angebote aufmerksam? Internet, Zeitungsartikel, Dorf- und Vereinsanlässe, etc.</t>
  </si>
  <si>
    <t>Welche Zusammenarbeit besteht mit der Gemeinde und kann diese für den Verein sinnvoll genutzt werden?</t>
  </si>
  <si>
    <t>Welche Zusammenarbeit pflegt der Verein mit der Gemeinde, Schulen, anderen Vereinen, dem Verband, etc.?</t>
  </si>
  <si>
    <t>Ist der Verein aktiv bei Angeboten wie Ferienpass, Schnuppertrainings etc. mit dabei?</t>
  </si>
  <si>
    <t>Gibt es in der Gemeinde eine Interessensgemeinschaft für Sport- und andere Vereine?</t>
  </si>
  <si>
    <t>Ich möchte etwas verändern - wie gehe ich vor?</t>
  </si>
  <si>
    <t xml:space="preserve">
Handlungsbedarf
eher hoch       &lt;--&gt;       eher klein</t>
  </si>
  <si>
    <t>Wir tauschen Beobachtungen und Erlebnisse rund um die sportlichen Aktivitäten mit den Kindern und Jugendlichen aus und geben einander ein faires Feedback zur Leitertätigkeit.</t>
  </si>
  <si>
    <t>Die Trainingsplanung (Jahres-, 
Saison-, Semester-, Quartalsplanung, etc.) erarbeiten wir gemeinsam im Leiterteam, sofern dies sinnvoll ist.</t>
  </si>
  <si>
    <t>Bei uns sind die Angebote und Trainingsinhalte auf die Bedürfnisse der jeweiligen Altersstufe (Kinder, Jugendliche) abgestimmt. Vor allem die Jüngeren  trainieren sehr vielseitig und spielerisch gemäss der Philosophie J+S-Kindersport.</t>
  </si>
  <si>
    <t>Unsere Sportart</t>
  </si>
  <si>
    <t xml:space="preserve">Unser Verein hat … </t>
  </si>
  <si>
    <t>Ich bin Mitglied in folgenden Gremien</t>
  </si>
  <si>
    <t>Vereinsname*</t>
  </si>
  <si>
    <t>Mein Name*</t>
  </si>
  <si>
    <t>v_50</t>
  </si>
  <si>
    <t>Allgemein</t>
  </si>
  <si>
    <t>Mitglieder</t>
  </si>
  <si>
    <t>Vereinsgrösse (1=100, 2=101-300, 3=301)</t>
  </si>
  <si>
    <t>v_51</t>
  </si>
  <si>
    <t>Offizielle Funktion</t>
  </si>
  <si>
    <t>J+S-Coach</t>
  </si>
  <si>
    <t>Präsident/in</t>
  </si>
  <si>
    <t>Kassier/in</t>
  </si>
  <si>
    <t>andere</t>
  </si>
  <si>
    <t xml:space="preserve">Tech._Leiter/in </t>
  </si>
  <si>
    <t>Leitende_Anerk.</t>
  </si>
  <si>
    <t>Leitende_ohne</t>
  </si>
  <si>
    <t>Gremien</t>
  </si>
  <si>
    <t>Vorstand</t>
  </si>
  <si>
    <t>techn._Leitung</t>
  </si>
  <si>
    <t>Sportart</t>
  </si>
  <si>
    <t>101 – 300 Mitglieder</t>
  </si>
  <si>
    <t>Technische Leiter/in (Juniorenobmann, TK-Leiter/in,
      etc.)</t>
  </si>
  <si>
    <t>Technische Leitung</t>
  </si>
  <si>
    <t>andere_was</t>
  </si>
  <si>
    <t>*diese beiden Angaben werden auf dem Ergebnis mit ausgedruckt, so dass die Auswertung in ihrem Team zugeordnet werden kann.</t>
  </si>
  <si>
    <t>Meine offiziellen Funktionen im Verein ist sind (mehrere Antworten möglich)</t>
  </si>
  <si>
    <t>Das Tool eruiert den Handlungsbedarf, definiert Entwicklungsfelder und zeigt Handlungsoptionen auf.</t>
  </si>
  <si>
    <t>Ziele des Organisationschecks für Vereine:</t>
  </si>
  <si>
    <t>Aufbau des Organisationschecks:</t>
  </si>
  <si>
    <t>Wir berücksichtigen die Interessen des Vereins bei der Planung der Aus- und Weiterbildung (Kindersport, Verknüpfung mit Trainerlizenzen, etc.).</t>
  </si>
  <si>
    <t>Bildung von Trainingsgruppen und Leitereinsatz</t>
  </si>
  <si>
    <t>Absprache und Commitments</t>
  </si>
  <si>
    <t>Überprüfung des Vereinsangebotes</t>
  </si>
  <si>
    <t>Interpretation: Ein hoher Wert auf der Skala deutet darauf hin, dass Sie tendenziell bei dieser Tätigkeit gut unterwegs sind, Ihr Handlungsbedarf ist eher klein. Ist der Wert tief, kann das bedeuten, dass in diesem Bereich ein hoher Handlungsbedarf besteht. Es lohnt sich, dieses Thema im Verein genauer anzuschauen.</t>
  </si>
  <si>
    <t>Die J+S-Gelder weisen wir in der Jahresrechnung unserer Vereinskasse als separaten Posten aus.</t>
  </si>
  <si>
    <t>Anliegen aus dem Leiterteam behandeln wir im Vorstand.</t>
  </si>
  <si>
    <t>Unser J+S-Coach besucht regelmässig Trainings, Wettkämpfe und Lager der verschiedenen Gruppen, bei denen er nach Möglichkeit den Leitenden eine kurze Rückmeldung zu seinen Beobachtungen abgibt.</t>
  </si>
  <si>
    <t>Die Kosten für die Aus- und Weiterbildung übernehmen wir vom Verein (Zutreffendes ankreuzen).</t>
  </si>
  <si>
    <t>Jugendliche, welche als J+S-Leitende vorgesehen sind, laden wir zu den Teamanlässen des Leiterteams ein.</t>
  </si>
  <si>
    <t>Die Leitenden setzen wir in den Trainingsgruppen nach ihren Stärken ein.</t>
  </si>
  <si>
    <t>Wir berücksichtigen Vorlieben der Leitenden bei der Zuteilung zu Trainingsgruppen.</t>
  </si>
  <si>
    <t>Wenn eine Leiterperson ausfällt, so haben wir klar geregelt, wer seine Stellvertretung übernimmt.</t>
  </si>
  <si>
    <t>Die Zusammenstellung der Trainingsgruppen legen wir in Absprache mit allen Anspruchsgruppen wie Leitende, Eltern, Kinder/Jugendliche, etc. fest.</t>
  </si>
  <si>
    <t>In den Trainingsgruppen (TG) legen wir  Regeln und Rituale gemeinsam mit den Kindern und Jugendlichen fest.</t>
  </si>
  <si>
    <t>Neuerungen und Trends setzen wir rasch um.</t>
  </si>
  <si>
    <t>Die Trainingsgruppen (Breiten-, Leistungssport, Plauschgruppen, etc.) haben wir den unterschiedlichen Leistungszielen der Jugendlichen angepasst.</t>
  </si>
  <si>
    <t>Die Jugendlichen dürfen bei uns den Auftritt der Trainingsgruppe mitgestalten (z.B. Teamname, Leibchen, Internet-Auftritt etc.)</t>
  </si>
  <si>
    <t>Jugendliche übernehmen in unserem Trainingsbetrieb regelmässig kleine Aufgaben wie das Einlaufen oder die Leitung kleiner Spiele.</t>
  </si>
  <si>
    <t>Testen Sie die Fitness Ihres Vereins. Dieser Check ermöglicht es ihnen, ein stärken- und Schwächenprofil im Zusammenhang mit J+S-Aktivitäten zu erstellen. Die Beantwortung der Fragen und Einschätzungen dauert rund 15 bis 20 Minuten.</t>
  </si>
  <si>
    <t>Für ihre Unterstützung danken wir Ihnen ganz herzlich.</t>
  </si>
  <si>
    <t>Grundsätzlich kann die Analyse auf einem PC lokal und anonym ausgefüllt werden. Dennoch interessieren uns ihre anonymisierten Ergebnisse. Wir bitten sie deshalb, uns die abgeschlossene Analyse als Excel-Dokument an folgende Mail-Adresse zu senden: "info-js@baspo.admin.ch". Alle ihre Angaben werden selbstverständlich anonym behandelt.</t>
  </si>
  <si>
    <t>Seite Ethik auf www.jugendsport.ch</t>
  </si>
  <si>
    <t>Karriereplanung</t>
  </si>
  <si>
    <t>Beratungsgespräch</t>
  </si>
  <si>
    <t>Gesprächsführung</t>
  </si>
  <si>
    <t>Konfliktlösung</t>
  </si>
  <si>
    <t>Ein Team begleiten</t>
  </si>
  <si>
    <t>Badminton</t>
  </si>
  <si>
    <t>Baseball/Softball </t>
  </si>
  <si>
    <t>Basketball</t>
  </si>
  <si>
    <t>Bergsteigen</t>
  </si>
  <si>
    <t>Curling</t>
  </si>
  <si>
    <t>Eishockey</t>
  </si>
  <si>
    <t>Eiskunstlauf</t>
  </si>
  <si>
    <t>Eislauf</t>
  </si>
  <si>
    <t>Eisschnelllauf</t>
  </si>
  <si>
    <t>Faustball</t>
  </si>
  <si>
    <t>Fechten</t>
  </si>
  <si>
    <t>Freitauchen</t>
  </si>
  <si>
    <t>Fussball</t>
  </si>
  <si>
    <t>Geräteturnen</t>
  </si>
  <si>
    <t>Golf</t>
  </si>
  <si>
    <t>Gymnastik und Tanz</t>
  </si>
  <si>
    <t>Handball</t>
  </si>
  <si>
    <t>Hornussen</t>
  </si>
  <si>
    <t>Inlinehockey</t>
  </si>
  <si>
    <t>Judo</t>
  </si>
  <si>
    <t>Ju-Jitsu</t>
  </si>
  <si>
    <t>Kanusport</t>
  </si>
  <si>
    <t>Karate</t>
  </si>
  <si>
    <t>Kindersport</t>
  </si>
  <si>
    <t>Korbball</t>
  </si>
  <si>
    <t>Kunstturnen</t>
  </si>
  <si>
    <t>Lagersport/Trekking</t>
  </si>
  <si>
    <t>Landhockey</t>
  </si>
  <si>
    <t>Leichtathletik</t>
  </si>
  <si>
    <t>Nationalturnen</t>
  </si>
  <si>
    <t>Orientierungslauf</t>
  </si>
  <si>
    <t>Pferdesport</t>
  </si>
  <si>
    <t>Radsport</t>
  </si>
  <si>
    <t>Rettungsschwimmen</t>
  </si>
  <si>
    <t>Rhönrad</t>
  </si>
  <si>
    <t>Rhythmische Gymnastik</t>
  </si>
  <si>
    <t>Ringen</t>
  </si>
  <si>
    <t>Rollhockey</t>
  </si>
  <si>
    <t>Rollkunstlauf</t>
  </si>
  <si>
    <t>Rudern</t>
  </si>
  <si>
    <t>Rugby</t>
  </si>
  <si>
    <t>Schwimmen </t>
  </si>
  <si>
    <t>Schwimmsport</t>
  </si>
  <si>
    <t>Schwingen</t>
  </si>
  <si>
    <t>Segeln</t>
  </si>
  <si>
    <t>Skifahren</t>
  </si>
  <si>
    <t>Skilanglauf</t>
  </si>
  <si>
    <t>Skispringen</t>
  </si>
  <si>
    <t>Skitouren</t>
  </si>
  <si>
    <t>Snowboard</t>
  </si>
  <si>
    <t>Speedskating</t>
  </si>
  <si>
    <t>Sportklettern</t>
  </si>
  <si>
    <t>Sportschiessen</t>
  </si>
  <si>
    <t>Squash</t>
  </si>
  <si>
    <t>Streethockey</t>
  </si>
  <si>
    <t>Synchronized Skating</t>
  </si>
  <si>
    <t>Synchronschwimmen</t>
  </si>
  <si>
    <t>Tanzsport</t>
  </si>
  <si>
    <t>Tchoukball</t>
  </si>
  <si>
    <t>Tennis</t>
  </si>
  <si>
    <t>Tischtennis</t>
  </si>
  <si>
    <t>Trampolin</t>
  </si>
  <si>
    <t>Triathlon</t>
  </si>
  <si>
    <t>Turnen </t>
  </si>
  <si>
    <t>Turnsport </t>
  </si>
  <si>
    <t>Unihockey</t>
  </si>
  <si>
    <t>Volleyball</t>
  </si>
  <si>
    <t>Wasserball</t>
  </si>
  <si>
    <t>Wasserspringen</t>
  </si>
  <si>
    <t>Windsurfen</t>
  </si>
  <si>
    <t>Promotion von J+S</t>
  </si>
  <si>
    <t>Über J+S</t>
  </si>
  <si>
    <t>Gesellige Anlässe</t>
  </si>
  <si>
    <t>Anerkennung</t>
  </si>
  <si>
    <t>Gruppenprozesse</t>
  </si>
  <si>
    <t>Sich selbst und andere motivieren</t>
  </si>
  <si>
    <t>Welche gemeinsamen Absprachen und Commitments für den Umgang untereinander gibt es im Leiterteam?</t>
  </si>
  <si>
    <t>Kontakte zur kantonalen Amtsstelle für J+S</t>
  </si>
  <si>
    <t>Wie finde ich neue Leitende?</t>
  </si>
  <si>
    <t>Gewaltprävention</t>
  </si>
  <si>
    <t>Ein Lager vorbereiten, begleiten und auswerten</t>
  </si>
  <si>
    <t>Vorausschauende Vereinsführung</t>
  </si>
  <si>
    <t>Wie spreche ich Kinder und Jugendliche an?</t>
  </si>
  <si>
    <t>Was ist "cool and clean"?</t>
  </si>
  <si>
    <t>Zusammenarbeit mit den Eltern</t>
  </si>
  <si>
    <t>Fahrtengemeinsachaften bilden</t>
  </si>
  <si>
    <t>Merkblätter und weiterführende Links</t>
  </si>
  <si>
    <t>Handlungsbedarf
eher hoch       &lt;--&gt;       eher klein</t>
  </si>
  <si>
    <t>Förderprogramme</t>
  </si>
  <si>
    <r>
      <t>Organisationscheck für Vereine: Spider</t>
    </r>
    <r>
      <rPr>
        <sz val="12"/>
        <rFont val="Arial"/>
        <family val="2"/>
      </rPr>
      <t xml:space="preserve">
</t>
    </r>
  </si>
  <si>
    <t>Hinweis:</t>
  </si>
  <si>
    <t>Mit dem Organisationscheck für Vereine sollen möglichst alle Organisationen, welche bei J+S aktiv sind angesprochen werden. Wird im Check zum Beispiel von Trainingsgruppen gesprochen, sind damit auch Mannschaften, Teams, Riegen, Scharen etc. gemeint. Dies gilt auch für weitere Bezeichnung wie Funktionsträger, Leitende etc.</t>
  </si>
  <si>
    <t>Besteht im Verein ein Konzept, wie langfristig der Leiternachwuchs gesichert werden kann und wenn ja, wie sieht das aus?</t>
  </si>
  <si>
    <t>Wird das Wissen, welche Einzelpersonen von einem Kurs mitbringen, im Leiterteam weiter gegeben und wenn ja wie?</t>
  </si>
  <si>
    <t>Wie funktioniert die Aus- und Weiterbildung in Bezug auf die laufende Aktualisierung von J+S-Anerkennungen?</t>
  </si>
  <si>
    <t>Gab oder gibt es rund um die J+S-Subventionen Diskussionen oder Meinungsverschiedenheiten und wenn ja, worüber wird diskutiert?</t>
  </si>
  <si>
    <t xml:space="preserve">Gibt es gemeinsame Regeln und Rahmenbedingungen für die Kinder- und Jugendgruppen (Trainingsstart, Umgang mit dem Material, etc.) und wenn ja welche? </t>
  </si>
  <si>
    <t>Unternimmt das Leiterteam gemeinsame Ausflüge und wenn ja welche?</t>
  </si>
  <si>
    <t>Gibt es gemeinsame Dokumente für die Trainingsplanung und wenn ja welche?</t>
  </si>
  <si>
    <t>Gibt es gruppenspezifische Regeln, Rituale und/oder Commitments und wenn ja welche?</t>
  </si>
  <si>
    <t>Gibt es Verhaltensregeln für Eltern in Bezug auf den Besuch von Aktivitäten ihrer Kinder und Jugendlichen im Verein und wenn ja, wie sehen diese aus?</t>
  </si>
  <si>
    <t>Wie wird die Zusammenarbeit mit den Eltern der Kinder und Jugendlichen gestaltet?</t>
  </si>
  <si>
    <t>Integration</t>
  </si>
  <si>
    <t>Prävention</t>
  </si>
  <si>
    <t>Sicherheit</t>
  </si>
  <si>
    <t>Angaben zur Organisation</t>
  </si>
  <si>
    <t>Der nächste Schritt steht an. Sie wollen in der eigenen Organisation etwas bewegen.</t>
  </si>
  <si>
    <r>
      <t>-</t>
    </r>
    <r>
      <rPr>
        <sz val="7"/>
        <color theme="1"/>
        <rFont val="Times New Roman"/>
        <family val="1"/>
      </rPr>
      <t xml:space="preserve">       </t>
    </r>
    <r>
      <rPr>
        <sz val="10"/>
        <color theme="1"/>
        <rFont val="Arial"/>
        <family val="2"/>
      </rPr>
      <t>Sprechen Sie über das Thema mit Personen, die im Verein eine wichtige Funktion haben.</t>
    </r>
  </si>
  <si>
    <r>
      <t>-</t>
    </r>
    <r>
      <rPr>
        <sz val="7"/>
        <color theme="1"/>
        <rFont val="Times New Roman"/>
        <family val="1"/>
      </rPr>
      <t xml:space="preserve">       </t>
    </r>
    <r>
      <rPr>
        <sz val="10"/>
        <color theme="1"/>
        <rFont val="Arial"/>
        <family val="2"/>
      </rPr>
      <t>Zeigen Sie ihre Analyse und wie das weitere Vorgehen aussehen könnte.</t>
    </r>
  </si>
  <si>
    <r>
      <t>-</t>
    </r>
    <r>
      <rPr>
        <sz val="7"/>
        <color theme="1"/>
        <rFont val="Times New Roman"/>
        <family val="1"/>
      </rPr>
      <t xml:space="preserve">       </t>
    </r>
    <r>
      <rPr>
        <sz val="10"/>
        <color theme="1"/>
        <rFont val="Arial"/>
        <family val="2"/>
      </rPr>
      <t>Versuchen Sie, möglichst verbindliche Abmachungen zu erreichen.</t>
    </r>
  </si>
  <si>
    <r>
      <t>-</t>
    </r>
    <r>
      <rPr>
        <sz val="7"/>
        <color theme="1"/>
        <rFont val="Times New Roman"/>
        <family val="1"/>
      </rPr>
      <t xml:space="preserve">       </t>
    </r>
    <r>
      <rPr>
        <sz val="10"/>
        <color theme="1"/>
        <rFont val="Arial"/>
        <family val="2"/>
      </rPr>
      <t>Setzen Sie sich zu Beginn kleine Ziele. Es ist bereits ein Erfolg, wenn sich mehrere Menschen in der Organisation ernsthaft Gedanken zum Thema machen.</t>
    </r>
  </si>
  <si>
    <r>
      <t>-</t>
    </r>
    <r>
      <rPr>
        <sz val="7"/>
        <color theme="1"/>
        <rFont val="Times New Roman"/>
        <family val="1"/>
      </rPr>
      <t xml:space="preserve">       </t>
    </r>
    <r>
      <rPr>
        <sz val="10"/>
        <color theme="1"/>
        <rFont val="Arial"/>
        <family val="2"/>
      </rPr>
      <t>Gelassenheit und eine positive Einstellung helfen, denn Veränderungen brauchen Zeit.</t>
    </r>
  </si>
  <si>
    <t>Wir wünschen Ihnen viel Erfolg</t>
  </si>
  <si>
    <t>weniger als 100 Mitglieder</t>
  </si>
  <si>
    <t>mehr als 300 Mitglieder</t>
  </si>
  <si>
    <t>Leiter/in mit J+S-Anerkennung</t>
  </si>
  <si>
    <t>Leiter/in ohne J+S-Anerkennung</t>
  </si>
  <si>
    <t>Die Weiterbildung besprechen wir individuell mit allen Leitenden. Sie wird auf die persönlichen Bedürfnisse und Stärken der Leitenden im Sinne einer Karriereplanung abgestimmt.</t>
  </si>
  <si>
    <t>Ich kenne die J+S Ausbildungsstruktur unserer Sportart sowie sportartübergreifende Weiterbildungsmodule.</t>
  </si>
  <si>
    <t>Interdisziplinäre Module</t>
  </si>
  <si>
    <t>Ethik-Charta</t>
  </si>
  <si>
    <t>Er basiert auf den Handlungsfeldern J+S-Coach und fokussiert auf Tätigkeiten im Zusammenhang mit dem Leiterteam und den Trainingsgruppen. Beurteilen Sie die Aussagen in Bezug auf die eigene Situation und nutzen Sie dabei Ihren Interpretationsspielraum im eigenen Umfeld. Sie können damit eine kritische und konstruktive Auseinandersetzung der aktuellen Situation in ihrer Organisation führen.</t>
  </si>
  <si>
    <t>Gibt es eine mittel- oder sogar langfristige Karriereplanung für die einzelnen Leitenden und wenn ja in welcher Form?</t>
  </si>
  <si>
    <t>In unserer Organisation übernehmen Kinder und Jugendliche bei Anlässen und Lagern häufig kleine Aufgaben oder Ämtli wie zum Beispiel Hilfsschiedsrichter, Ausgestaltung Abendprogramm, Speaker, etc.</t>
  </si>
  <si>
    <t>Für Details auf das jeweilige Stichwort klicken</t>
  </si>
  <si>
    <t>Wird Funktionsträgern und Leitenden ermöglicht, bei besonderen Ausbildungen und Tagungen dabei sein zu können?</t>
  </si>
  <si>
    <t>nichts
Kurskosten
Kursunterlagen
Spesen
Taschengeld</t>
  </si>
  <si>
    <t>v_222</t>
  </si>
  <si>
    <t>v_221</t>
  </si>
  <si>
    <t>Beratung</t>
  </si>
  <si>
    <t>Nutzer des Organisationschecks:</t>
  </si>
  <si>
    <t>Der J+S-Coach im Verein kann den Organisationscheck nutzen. Zudem ist der Check integraler Bestandteil für das Modul Fortbildung "Die Zukunft sichern". Weiter können alle Funktionsträger in Vereinen wie Vorstandsmitglieder und Leitende den Check ausfüllen.</t>
  </si>
  <si>
    <t>Unterstützen sie uns und senden sie ihr augefülltes Dokument an js-coach@baspo.admin.ch. Bitte dazu das Dokument lokal auf ihrem PC speichern und an uns senden. Herzlichen Dank für ihre Unterstützung.</t>
  </si>
  <si>
    <t>Wir anerkennen spezielle Leistungen der J+S-Leitenden und verdanken in angemessener Weise ihren freiwilligen Einsatz.</t>
  </si>
  <si>
    <t>Unsere Mitglieder kennen Anlaufstellen, bei denen sie in Konfliktsituationen frühzeitig Beratung und Hilfe erhalten.</t>
  </si>
  <si>
    <t>Wir berücksichtigen verbandsspezifische Vorlagen und Förderprogramme bei der Trainings- und Lagerplanung.</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</si>
</sst>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color theme="1"/>
      <name val="Arial"/>
      <family val="2"/>
    </font>
    <font>
      <sz val="10"/>
      <color theme="1"/>
      <name val="Arial"/>
      <family val="2"/>
    </font>
    <font>
      <sz val="10"/>
      <color theme="0"/>
      <name val="Arial"/>
      <family val="2"/>
    </font>
    <font>
      <u/>
      <sz val="10"/>
      <color theme="10"/>
      <name val="Arial"/>
      <family val="2"/>
    </font>
    <font>
      <sz val="10"/>
      <color theme="1"/>
      <name val="Wingdings"/>
      <charset val="2"/>
    </font>
    <font>
      <sz val="8"/>
      <color theme="1"/>
      <name val="Arial"/>
      <family val="2"/>
    </font>
    <font>
      <sz val="8"/>
      <color rgb="FF000000"/>
      <name val="Segoe UI"/>
      <family val="2"/>
    </font>
    <font>
      <sz val="10"/>
      <name val="Arial"/>
      <family val="2"/>
    </font>
    <font>
      <sz val="1"/>
      <color theme="5"/>
      <name val="Arial"/>
      <family val="2"/>
    </font>
    <font>
      <sz val="1"/>
      <color theme="5" tint="0.79998168889431442"/>
      <name val="Arial"/>
      <family val="2"/>
    </font>
    <font>
      <sz val="1"/>
      <color theme="0"/>
      <name val="Arial"/>
      <family val="2"/>
    </font>
    <font>
      <u/>
      <sz val="10"/>
      <color theme="4" tint="-0.249977111117893"/>
      <name val="Arial"/>
      <family val="2"/>
    </font>
    <font>
      <sz val="16"/>
      <color theme="1"/>
      <name val="Arial"/>
      <family val="2"/>
    </font>
    <font>
      <sz val="11"/>
      <color theme="1"/>
      <name val="Calibri"/>
      <family val="2"/>
    </font>
    <font>
      <sz val="10"/>
      <color rgb="FF000000"/>
      <name val="Arial"/>
      <family val="2"/>
    </font>
    <font>
      <b/>
      <sz val="12"/>
      <color theme="1"/>
      <name val="Arial"/>
      <family val="2"/>
    </font>
    <font>
      <sz val="12"/>
      <color theme="1"/>
      <name val="Arial"/>
      <family val="2"/>
    </font>
    <font>
      <b/>
      <sz val="10"/>
      <color theme="1"/>
      <name val="Arial"/>
      <family val="2"/>
    </font>
    <font>
      <b/>
      <vertAlign val="superscript"/>
      <sz val="10"/>
      <color rgb="FFFF0000"/>
      <name val="Arial"/>
      <family val="2"/>
    </font>
    <font>
      <sz val="11"/>
      <color theme="1"/>
      <name val="Arial"/>
      <family val="2"/>
    </font>
    <font>
      <sz val="10"/>
      <color rgb="FFFF0000"/>
      <name val="Arial"/>
      <family val="2"/>
    </font>
    <font>
      <b/>
      <sz val="10"/>
      <color rgb="FF000000"/>
      <name val="Arial"/>
      <family val="2"/>
    </font>
    <font>
      <sz val="9"/>
      <color indexed="81"/>
      <name val="Segoe UI"/>
      <family val="2"/>
    </font>
    <font>
      <b/>
      <sz val="9"/>
      <color indexed="81"/>
      <name val="Segoe UI"/>
      <family val="2"/>
    </font>
    <font>
      <sz val="16"/>
      <name val="Arial"/>
      <family val="2"/>
    </font>
    <font>
      <sz val="12"/>
      <name val="Arial"/>
      <family val="2"/>
    </font>
    <font>
      <sz val="7"/>
      <color theme="1"/>
      <name val="Times New Roman"/>
      <family val="1"/>
    </font>
    <font>
      <b/>
      <u/>
      <sz val="12"/>
      <color theme="10"/>
      <name val="Arial"/>
      <family val="2"/>
    </font>
    <font>
      <b/>
      <u/>
      <sz val="11"/>
      <color theme="10"/>
      <name val="Arial"/>
      <family val="2"/>
    </font>
  </fonts>
  <fills count="17">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2CC"/>
        <bgColor indexed="64"/>
      </patternFill>
    </fill>
    <fill>
      <patternFill patternType="solid">
        <fgColor theme="4" tint="0.39994506668294322"/>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bgColor indexed="64"/>
      </patternFill>
    </fill>
    <fill>
      <patternFill patternType="solid">
        <fgColor rgb="FFFFFF00"/>
        <bgColor indexed="64"/>
      </patternFill>
    </fill>
    <fill>
      <patternFill patternType="solid">
        <fgColor rgb="FFF39F85"/>
        <bgColor indexed="64"/>
      </patternFill>
    </fill>
  </fills>
  <borders count="41">
    <border>
      <left/>
      <right/>
      <top/>
      <bottom/>
      <diagonal/>
    </border>
    <border>
      <left style="thin">
        <color theme="4" tint="-0.499984740745262"/>
      </left>
      <right/>
      <top style="thin">
        <color theme="4" tint="-0.499984740745262"/>
      </top>
      <bottom style="thin">
        <color theme="4" tint="-0.499984740745262"/>
      </bottom>
      <diagonal/>
    </border>
    <border>
      <left style="thin">
        <color theme="8" tint="-0.24994659260841701"/>
      </left>
      <right style="thin">
        <color indexed="64"/>
      </right>
      <top style="thin">
        <color theme="8" tint="-0.24994659260841701"/>
      </top>
      <bottom style="thin">
        <color theme="8" tint="-0.24994659260841701"/>
      </bottom>
      <diagonal/>
    </border>
    <border>
      <left style="thin">
        <color indexed="64"/>
      </left>
      <right style="thin">
        <color theme="8" tint="-0.24994659260841701"/>
      </right>
      <top style="thin">
        <color theme="8" tint="-0.24994659260841701"/>
      </top>
      <bottom style="thin">
        <color theme="8" tint="-0.2499465926084170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medium">
        <color indexed="64"/>
      </right>
      <top/>
      <bottom style="medium">
        <color indexed="64"/>
      </bottom>
      <diagonal/>
    </border>
    <border>
      <left/>
      <right/>
      <top/>
      <bottom style="thin">
        <color indexed="64"/>
      </bottom>
      <diagonal/>
    </border>
    <border>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tint="-0.499984740745262"/>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style="thin">
        <color theme="4" tint="-0.499984740745262"/>
      </right>
      <top/>
      <bottom style="thin">
        <color theme="4" tint="-0.499984740745262"/>
      </bottom>
      <diagonal/>
    </border>
    <border>
      <left/>
      <right style="thin">
        <color indexed="64"/>
      </right>
      <top/>
      <bottom/>
      <diagonal/>
    </border>
    <border>
      <left/>
      <right style="thin">
        <color theme="4" tint="-0.499984740745262"/>
      </right>
      <top/>
      <bottom/>
      <diagonal/>
    </border>
    <border>
      <left/>
      <right/>
      <top style="thin">
        <color indexed="64"/>
      </top>
      <bottom style="thin">
        <color indexed="64"/>
      </bottom>
      <diagonal/>
    </border>
    <border>
      <left style="thin">
        <color indexed="64"/>
      </left>
      <right style="thin">
        <color theme="4" tint="-0.499984740745262"/>
      </right>
      <top style="thin">
        <color theme="4" tint="-0.499984740745262"/>
      </top>
      <bottom style="thin">
        <color theme="4" tint="-0.499984740745262"/>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theme="4" tint="-0.499984740745262"/>
      </left>
      <right style="thin">
        <color indexed="64"/>
      </right>
      <top style="thin">
        <color theme="4" tint="-0.499984740745262"/>
      </top>
      <bottom style="thin">
        <color theme="4" tint="-0.499984740745262"/>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theme="4" tint="-0.499984740745262"/>
      </right>
      <top style="thin">
        <color theme="4" tint="-0.499984740745262"/>
      </top>
      <bottom/>
      <diagonal/>
    </border>
    <border>
      <left style="thin">
        <color theme="8" tint="-0.24994659260841701"/>
      </left>
      <right style="thin">
        <color indexed="64"/>
      </right>
      <top style="thin">
        <color theme="8" tint="-0.24994659260841701"/>
      </top>
      <bottom/>
      <diagonal/>
    </border>
    <border>
      <left style="thin">
        <color indexed="64"/>
      </left>
      <right style="thin">
        <color theme="8" tint="-0.24994659260841701"/>
      </right>
      <top style="thin">
        <color theme="8" tint="-0.2499465926084170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293">
    <xf numFmtId="0" fontId="0" fillId="0" borderId="0" xfId="0"/>
    <xf numFmtId="0" fontId="2" fillId="0" borderId="0" xfId="0" applyFont="1" applyFill="1" applyProtection="1">
      <protection locked="0"/>
    </xf>
    <xf numFmtId="0" fontId="0" fillId="0" borderId="0" xfId="0" applyFill="1"/>
    <xf numFmtId="0" fontId="0" fillId="2" borderId="0" xfId="0" applyFill="1"/>
    <xf numFmtId="0" fontId="0" fillId="0" borderId="0" xfId="0" applyFill="1" applyBorder="1" applyAlignment="1"/>
    <xf numFmtId="0" fontId="0" fillId="0" borderId="0" xfId="0" applyFill="1" applyBorder="1"/>
    <xf numFmtId="0" fontId="3" fillId="0" borderId="0" xfId="1" applyFill="1" applyBorder="1" applyAlignment="1">
      <alignment horizontal="center" vertical="center"/>
    </xf>
    <xf numFmtId="0" fontId="3" fillId="3" borderId="1" xfId="1" applyFill="1" applyBorder="1" applyAlignment="1">
      <alignment horizontal="center" vertical="center"/>
    </xf>
    <xf numFmtId="0" fontId="0" fillId="0" borderId="0" xfId="0" applyFill="1" applyAlignment="1">
      <alignment horizontal="left"/>
    </xf>
    <xf numFmtId="0" fontId="0" fillId="0" borderId="0" xfId="0" applyFill="1" applyAlignment="1">
      <alignment vertical="center"/>
    </xf>
    <xf numFmtId="0" fontId="0" fillId="4" borderId="0" xfId="0" applyFill="1"/>
    <xf numFmtId="0" fontId="2" fillId="0" borderId="0" xfId="0" applyFont="1" applyFill="1"/>
    <xf numFmtId="0" fontId="1" fillId="0" borderId="4" xfId="0" applyFont="1" applyFill="1" applyBorder="1" applyAlignment="1">
      <alignment vertical="center" wrapText="1"/>
    </xf>
    <xf numFmtId="0" fontId="1" fillId="0" borderId="6" xfId="0" applyFont="1" applyFill="1" applyBorder="1" applyAlignment="1">
      <alignment vertical="center" wrapText="1"/>
    </xf>
    <xf numFmtId="0" fontId="3" fillId="3" borderId="7" xfId="1" applyFill="1" applyBorder="1" applyAlignment="1">
      <alignment horizontal="center" vertical="center"/>
    </xf>
    <xf numFmtId="0" fontId="4" fillId="0" borderId="0" xfId="0" applyFont="1" applyFill="1" applyBorder="1" applyAlignment="1">
      <alignment horizontal="left" vertical="center" wrapText="1" indent="2"/>
    </xf>
    <xf numFmtId="0" fontId="0" fillId="4" borderId="0" xfId="0" applyFill="1" applyBorder="1"/>
    <xf numFmtId="0" fontId="4" fillId="4" borderId="0" xfId="0" applyFont="1" applyFill="1" applyBorder="1" applyAlignment="1">
      <alignment horizontal="left" vertical="center" wrapText="1" indent="2"/>
    </xf>
    <xf numFmtId="0" fontId="0" fillId="4" borderId="0" xfId="0" applyFill="1" applyAlignment="1">
      <alignment vertical="center"/>
    </xf>
    <xf numFmtId="0" fontId="5" fillId="4" borderId="0" xfId="0" applyFont="1" applyFill="1" applyAlignment="1">
      <alignment vertical="center"/>
    </xf>
    <xf numFmtId="0" fontId="2" fillId="0" borderId="0" xfId="0" applyFont="1"/>
    <xf numFmtId="0" fontId="1" fillId="0" borderId="4" xfId="0" applyFont="1" applyBorder="1" applyAlignment="1">
      <alignment vertical="center" wrapText="1"/>
    </xf>
    <xf numFmtId="0" fontId="0" fillId="0" borderId="8" xfId="0" applyFont="1" applyBorder="1" applyAlignment="1">
      <alignment vertical="center" wrapText="1"/>
    </xf>
    <xf numFmtId="0" fontId="1" fillId="0" borderId="6" xfId="0" applyFont="1" applyBorder="1" applyAlignment="1">
      <alignment vertical="center" wrapText="1"/>
    </xf>
    <xf numFmtId="0" fontId="1" fillId="0" borderId="8" xfId="0" applyFont="1" applyBorder="1" applyAlignment="1">
      <alignment vertical="center" wrapText="1"/>
    </xf>
    <xf numFmtId="0" fontId="0" fillId="0" borderId="0" xfId="0" applyAlignment="1">
      <alignment vertical="center"/>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0" xfId="0" applyAlignment="1" applyProtection="1">
      <alignment horizontal="right"/>
    </xf>
    <xf numFmtId="0" fontId="0" fillId="0" borderId="0" xfId="0" applyProtection="1"/>
    <xf numFmtId="0" fontId="0" fillId="0" borderId="0" xfId="0" applyFill="1" applyProtection="1"/>
    <xf numFmtId="0" fontId="0" fillId="0" borderId="0" xfId="0" applyAlignment="1" applyProtection="1">
      <alignment horizontal="center" wrapText="1"/>
    </xf>
    <xf numFmtId="0" fontId="2" fillId="0" borderId="0" xfId="0" applyFont="1" applyProtection="1"/>
    <xf numFmtId="0" fontId="0" fillId="4" borderId="0" xfId="0" applyFill="1" applyProtection="1"/>
    <xf numFmtId="0" fontId="0" fillId="7" borderId="0" xfId="0" applyFill="1" applyAlignment="1" applyProtection="1">
      <alignment horizontal="right"/>
    </xf>
    <xf numFmtId="1" fontId="7" fillId="7" borderId="0" xfId="0" applyNumberFormat="1" applyFont="1" applyFill="1" applyProtection="1">
      <protection hidden="1"/>
    </xf>
    <xf numFmtId="0" fontId="0" fillId="7" borderId="0" xfId="0" applyFill="1" applyProtection="1">
      <protection hidden="1"/>
    </xf>
    <xf numFmtId="0" fontId="2" fillId="0" borderId="0" xfId="0" applyFont="1" applyProtection="1">
      <protection hidden="1"/>
    </xf>
    <xf numFmtId="0" fontId="7" fillId="0" borderId="0" xfId="0" applyFont="1" applyProtection="1"/>
    <xf numFmtId="0" fontId="0" fillId="8" borderId="0" xfId="0" applyFill="1" applyAlignment="1" applyProtection="1">
      <alignment horizontal="right"/>
    </xf>
    <xf numFmtId="1" fontId="0" fillId="8" borderId="0" xfId="0" applyNumberFormat="1" applyFill="1" applyProtection="1">
      <protection hidden="1"/>
    </xf>
    <xf numFmtId="0" fontId="0" fillId="8" borderId="0" xfId="0" applyFill="1" applyProtection="1">
      <protection hidden="1"/>
    </xf>
    <xf numFmtId="1" fontId="0" fillId="0" borderId="0" xfId="0" applyNumberFormat="1" applyProtection="1">
      <protection hidden="1"/>
    </xf>
    <xf numFmtId="0" fontId="0" fillId="0" borderId="0" xfId="0" applyFill="1" applyProtection="1">
      <protection hidden="1"/>
    </xf>
    <xf numFmtId="1" fontId="10" fillId="0" borderId="0" xfId="0" applyNumberFormat="1" applyFont="1" applyFill="1" applyProtection="1">
      <protection hidden="1"/>
    </xf>
    <xf numFmtId="0" fontId="7" fillId="8" borderId="0" xfId="0" applyFont="1" applyFill="1" applyProtection="1">
      <protection hidden="1"/>
    </xf>
    <xf numFmtId="1" fontId="0" fillId="0" borderId="0" xfId="0" applyNumberFormat="1" applyFill="1" applyProtection="1">
      <protection hidden="1"/>
    </xf>
    <xf numFmtId="0" fontId="0" fillId="3" borderId="0" xfId="0" applyFill="1" applyAlignment="1" applyProtection="1">
      <alignment horizontal="right"/>
    </xf>
    <xf numFmtId="1" fontId="0" fillId="3" borderId="0" xfId="0" applyNumberFormat="1" applyFill="1" applyProtection="1">
      <protection hidden="1"/>
    </xf>
    <xf numFmtId="0" fontId="0" fillId="3" borderId="0" xfId="0" applyFill="1" applyProtection="1">
      <protection hidden="1"/>
    </xf>
    <xf numFmtId="0" fontId="0" fillId="9" borderId="0" xfId="0" applyFill="1" applyAlignment="1" applyProtection="1">
      <alignment horizontal="right"/>
    </xf>
    <xf numFmtId="1" fontId="0" fillId="9" borderId="0" xfId="0" applyNumberFormat="1" applyFill="1" applyProtection="1">
      <protection hidden="1"/>
    </xf>
    <xf numFmtId="0" fontId="0" fillId="9" borderId="0" xfId="0" applyFill="1" applyProtection="1">
      <protection hidden="1"/>
    </xf>
    <xf numFmtId="0" fontId="0" fillId="0" borderId="0" xfId="0" applyFill="1" applyAlignment="1" applyProtection="1">
      <alignment horizontal="right"/>
    </xf>
    <xf numFmtId="0" fontId="0" fillId="0" borderId="0" xfId="0" applyProtection="1">
      <protection hidden="1"/>
    </xf>
    <xf numFmtId="0" fontId="0" fillId="10" borderId="0" xfId="0" applyFill="1" applyAlignment="1" applyProtection="1">
      <alignment horizontal="right"/>
    </xf>
    <xf numFmtId="1" fontId="0" fillId="10" borderId="0" xfId="0" applyNumberFormat="1" applyFill="1" applyProtection="1">
      <protection hidden="1"/>
    </xf>
    <xf numFmtId="0" fontId="0" fillId="10" borderId="0" xfId="0" applyFill="1" applyProtection="1">
      <protection hidden="1"/>
    </xf>
    <xf numFmtId="0" fontId="0" fillId="11" borderId="0" xfId="0" applyFill="1" applyAlignment="1" applyProtection="1">
      <alignment horizontal="right"/>
    </xf>
    <xf numFmtId="1" fontId="0" fillId="11" borderId="0" xfId="0" applyNumberFormat="1" applyFill="1" applyProtection="1">
      <protection hidden="1"/>
    </xf>
    <xf numFmtId="0" fontId="0" fillId="11" borderId="0" xfId="0" applyFill="1" applyProtection="1">
      <protection hidden="1"/>
    </xf>
    <xf numFmtId="0" fontId="0" fillId="12" borderId="0" xfId="0" applyFill="1" applyAlignment="1" applyProtection="1">
      <alignment horizontal="right"/>
    </xf>
    <xf numFmtId="1" fontId="0" fillId="12" borderId="0" xfId="0" applyNumberFormat="1" applyFill="1" applyProtection="1">
      <protection hidden="1"/>
    </xf>
    <xf numFmtId="0" fontId="0" fillId="12" borderId="0" xfId="0" applyFill="1" applyProtection="1">
      <protection hidden="1"/>
    </xf>
    <xf numFmtId="0" fontId="0" fillId="13" borderId="0" xfId="0" applyFill="1" applyAlignment="1" applyProtection="1">
      <alignment horizontal="right"/>
    </xf>
    <xf numFmtId="1" fontId="0" fillId="13" borderId="0" xfId="0" applyNumberFormat="1" applyFill="1" applyProtection="1">
      <protection hidden="1"/>
    </xf>
    <xf numFmtId="0" fontId="0" fillId="13" borderId="0" xfId="0" applyFill="1" applyProtection="1">
      <protection hidden="1"/>
    </xf>
    <xf numFmtId="1" fontId="10" fillId="0" borderId="0" xfId="0" applyNumberFormat="1" applyFont="1" applyFill="1" applyProtection="1"/>
    <xf numFmtId="0" fontId="7" fillId="0" borderId="0" xfId="0" applyFont="1" applyFill="1" applyProtection="1"/>
    <xf numFmtId="0" fontId="2" fillId="4" borderId="0" xfId="0" applyFont="1" applyFill="1" applyProtection="1"/>
    <xf numFmtId="0" fontId="0" fillId="11" borderId="0" xfId="0" applyFill="1"/>
    <xf numFmtId="0" fontId="0" fillId="0" borderId="9" xfId="0" applyBorder="1"/>
    <xf numFmtId="0" fontId="0" fillId="0" borderId="9" xfId="0" applyFill="1" applyBorder="1"/>
    <xf numFmtId="0" fontId="7" fillId="0" borderId="0" xfId="0" applyFont="1"/>
    <xf numFmtId="0" fontId="2" fillId="0" borderId="0" xfId="0" applyFont="1" applyFill="1" applyBorder="1" applyProtection="1"/>
    <xf numFmtId="0" fontId="11" fillId="0" borderId="0" xfId="1" applyFont="1" applyFill="1" applyBorder="1" applyAlignment="1" applyProtection="1">
      <alignment vertical="center"/>
    </xf>
    <xf numFmtId="1" fontId="8" fillId="7" borderId="11" xfId="0" applyNumberFormat="1" applyFont="1" applyFill="1" applyBorder="1" applyProtection="1">
      <protection hidden="1"/>
    </xf>
    <xf numFmtId="1" fontId="9" fillId="8" borderId="12" xfId="0" applyNumberFormat="1" applyFont="1" applyFill="1" applyBorder="1" applyProtection="1">
      <protection hidden="1"/>
    </xf>
    <xf numFmtId="1" fontId="10" fillId="0" borderId="12" xfId="0" applyNumberFormat="1" applyFont="1" applyFill="1" applyBorder="1" applyProtection="1">
      <protection hidden="1"/>
    </xf>
    <xf numFmtId="1" fontId="8" fillId="3" borderId="12" xfId="0" applyNumberFormat="1" applyFont="1" applyFill="1" applyBorder="1" applyProtection="1">
      <protection hidden="1"/>
    </xf>
    <xf numFmtId="1" fontId="9" fillId="9" borderId="12" xfId="0" applyNumberFormat="1" applyFont="1" applyFill="1" applyBorder="1" applyProtection="1">
      <protection hidden="1"/>
    </xf>
    <xf numFmtId="1" fontId="8" fillId="10" borderId="12" xfId="0" applyNumberFormat="1" applyFont="1" applyFill="1" applyBorder="1" applyProtection="1">
      <protection hidden="1"/>
    </xf>
    <xf numFmtId="1" fontId="9" fillId="11" borderId="12" xfId="0" applyNumberFormat="1" applyFont="1" applyFill="1" applyBorder="1" applyProtection="1">
      <protection hidden="1"/>
    </xf>
    <xf numFmtId="1" fontId="8" fillId="12" borderId="12" xfId="0" applyNumberFormat="1" applyFont="1" applyFill="1" applyBorder="1" applyProtection="1">
      <protection hidden="1"/>
    </xf>
    <xf numFmtId="1" fontId="10" fillId="13" borderId="12" xfId="0" applyNumberFormat="1" applyFont="1" applyFill="1" applyBorder="1" applyProtection="1">
      <protection hidden="1"/>
    </xf>
    <xf numFmtId="1" fontId="9" fillId="13" borderId="12" xfId="0" applyNumberFormat="1" applyFont="1" applyFill="1" applyBorder="1" applyProtection="1">
      <protection hidden="1"/>
    </xf>
    <xf numFmtId="1" fontId="9" fillId="13" borderId="13" xfId="0" applyNumberFormat="1" applyFont="1" applyFill="1" applyBorder="1" applyProtection="1">
      <protection hidden="1"/>
    </xf>
    <xf numFmtId="0" fontId="12" fillId="0" borderId="0" xfId="0" applyFont="1" applyAlignment="1" applyProtection="1">
      <alignment horizontal="right"/>
    </xf>
    <xf numFmtId="0" fontId="7" fillId="0" borderId="0" xfId="0" applyFont="1" applyFill="1" applyBorder="1" applyProtection="1"/>
    <xf numFmtId="0" fontId="2" fillId="0" borderId="0" xfId="0" applyFont="1" applyBorder="1" applyProtection="1"/>
    <xf numFmtId="0" fontId="0" fillId="0" borderId="18" xfId="0" applyFill="1" applyBorder="1" applyProtection="1">
      <protection hidden="1"/>
    </xf>
    <xf numFmtId="0" fontId="0" fillId="0" borderId="18" xfId="0" applyBorder="1" applyProtection="1">
      <protection hidden="1"/>
    </xf>
    <xf numFmtId="1" fontId="10" fillId="0" borderId="13" xfId="0" applyNumberFormat="1" applyFont="1" applyFill="1" applyBorder="1" applyProtection="1">
      <protection hidden="1"/>
    </xf>
    <xf numFmtId="0" fontId="7" fillId="4" borderId="0" xfId="0" applyFont="1" applyFill="1" applyProtection="1"/>
    <xf numFmtId="0" fontId="0" fillId="0" borderId="0" xfId="0" applyAlignment="1">
      <alignment vertical="center" wrapText="1"/>
    </xf>
    <xf numFmtId="0" fontId="14"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vertical="center"/>
    </xf>
    <xf numFmtId="0" fontId="1" fillId="0" borderId="0" xfId="0" applyFont="1" applyFill="1" applyBorder="1" applyAlignment="1">
      <alignment vertical="center" wrapText="1"/>
    </xf>
    <xf numFmtId="0" fontId="2" fillId="4" borderId="0" xfId="0" applyFont="1" applyFill="1" applyProtection="1">
      <protection hidden="1"/>
    </xf>
    <xf numFmtId="0" fontId="11" fillId="0" borderId="0" xfId="1" applyFont="1" applyFill="1" applyBorder="1" applyAlignment="1" applyProtection="1">
      <alignment vertical="center" wrapText="1"/>
    </xf>
    <xf numFmtId="0" fontId="0" fillId="7" borderId="0" xfId="0" applyFill="1" applyBorder="1" applyAlignment="1" applyProtection="1">
      <alignment horizontal="left" vertical="center" wrapText="1"/>
    </xf>
    <xf numFmtId="0" fontId="0" fillId="8" borderId="0" xfId="0" applyFill="1" applyAlignment="1" applyProtection="1">
      <alignment horizontal="left" vertical="center" wrapText="1"/>
    </xf>
    <xf numFmtId="0" fontId="0" fillId="0" borderId="0" xfId="0" applyAlignment="1" applyProtection="1">
      <alignment horizontal="left" vertical="center" wrapText="1"/>
    </xf>
    <xf numFmtId="0" fontId="0" fillId="3" borderId="0" xfId="0" applyFill="1" applyAlignment="1" applyProtection="1">
      <alignment horizontal="left" vertical="center" wrapText="1"/>
    </xf>
    <xf numFmtId="0" fontId="0" fillId="9" borderId="0" xfId="0" applyFill="1" applyAlignment="1" applyProtection="1">
      <alignment horizontal="left" vertical="center" wrapText="1"/>
    </xf>
    <xf numFmtId="0" fontId="0" fillId="0" borderId="0" xfId="0" applyFill="1" applyAlignment="1" applyProtection="1">
      <alignment horizontal="left" vertical="center" wrapText="1"/>
    </xf>
    <xf numFmtId="0" fontId="0" fillId="10" borderId="0" xfId="0" applyFill="1" applyAlignment="1" applyProtection="1">
      <alignment horizontal="left" vertical="center" wrapText="1"/>
    </xf>
    <xf numFmtId="0" fontId="0" fillId="11" borderId="0" xfId="0" applyFill="1" applyAlignment="1" applyProtection="1">
      <alignment horizontal="left" vertical="center" wrapText="1"/>
    </xf>
    <xf numFmtId="0" fontId="0" fillId="12" borderId="0" xfId="0" applyFill="1" applyAlignment="1" applyProtection="1">
      <alignment horizontal="left" vertical="center" wrapText="1"/>
    </xf>
    <xf numFmtId="0" fontId="0" fillId="13" borderId="0" xfId="0" applyFill="1" applyAlignment="1" applyProtection="1">
      <alignment horizontal="left" vertical="center" wrapText="1"/>
    </xf>
    <xf numFmtId="0" fontId="3" fillId="7" borderId="0" xfId="1" applyFill="1" applyAlignment="1" applyProtection="1">
      <alignment horizontal="right"/>
    </xf>
    <xf numFmtId="0" fontId="3" fillId="8" borderId="0" xfId="1" applyFill="1" applyAlignment="1" applyProtection="1">
      <alignment horizontal="right"/>
    </xf>
    <xf numFmtId="0" fontId="3" fillId="3" borderId="0" xfId="1" applyFill="1" applyAlignment="1" applyProtection="1">
      <alignment horizontal="right"/>
    </xf>
    <xf numFmtId="0" fontId="3" fillId="9" borderId="0" xfId="1" applyFill="1" applyAlignment="1" applyProtection="1">
      <alignment horizontal="right"/>
    </xf>
    <xf numFmtId="0" fontId="3" fillId="10" borderId="0" xfId="1" applyFill="1" applyAlignment="1" applyProtection="1">
      <alignment horizontal="right"/>
    </xf>
    <xf numFmtId="0" fontId="3" fillId="11" borderId="0" xfId="1" applyFill="1" applyAlignment="1" applyProtection="1">
      <alignment horizontal="right"/>
    </xf>
    <xf numFmtId="0" fontId="3" fillId="12" borderId="0" xfId="1" applyFill="1" applyAlignment="1" applyProtection="1">
      <alignment horizontal="right"/>
    </xf>
    <xf numFmtId="0" fontId="3" fillId="13" borderId="0" xfId="1" applyFill="1" applyAlignment="1" applyProtection="1">
      <alignment horizontal="right"/>
    </xf>
    <xf numFmtId="0" fontId="0" fillId="0" borderId="0" xfId="0" applyFill="1" applyAlignment="1">
      <alignment wrapText="1"/>
    </xf>
    <xf numFmtId="0" fontId="17" fillId="0" borderId="0" xfId="0" applyFont="1" applyFill="1" applyBorder="1" applyAlignment="1">
      <alignment horizontal="center" wrapText="1"/>
    </xf>
    <xf numFmtId="0" fontId="0" fillId="0" borderId="0" xfId="0" applyFill="1" applyAlignment="1">
      <alignment vertical="center" wrapText="1"/>
    </xf>
    <xf numFmtId="0" fontId="0" fillId="0" borderId="0" xfId="0" applyFill="1" applyBorder="1" applyAlignment="1">
      <alignment wrapText="1"/>
    </xf>
    <xf numFmtId="1" fontId="0" fillId="7" borderId="0" xfId="0" applyNumberFormat="1" applyFill="1" applyAlignment="1" applyProtection="1">
      <alignment horizontal="right"/>
    </xf>
    <xf numFmtId="1" fontId="0" fillId="8" borderId="0" xfId="0" applyNumberFormat="1" applyFill="1" applyAlignment="1" applyProtection="1">
      <alignment horizontal="right"/>
    </xf>
    <xf numFmtId="1" fontId="0" fillId="3" borderId="0" xfId="0" applyNumberFormat="1" applyFill="1" applyAlignment="1" applyProtection="1">
      <alignment horizontal="right"/>
    </xf>
    <xf numFmtId="1" fontId="0" fillId="9" borderId="0" xfId="0" applyNumberFormat="1" applyFill="1" applyAlignment="1" applyProtection="1">
      <alignment horizontal="right"/>
    </xf>
    <xf numFmtId="1" fontId="0" fillId="10" borderId="0" xfId="0" applyNumberFormat="1" applyFill="1" applyAlignment="1" applyProtection="1">
      <alignment horizontal="right"/>
    </xf>
    <xf numFmtId="1" fontId="0" fillId="11" borderId="0" xfId="0" applyNumberFormat="1" applyFill="1" applyAlignment="1" applyProtection="1">
      <alignment horizontal="right"/>
    </xf>
    <xf numFmtId="1" fontId="0" fillId="12" borderId="0" xfId="0" applyNumberFormat="1" applyFill="1" applyAlignment="1" applyProtection="1">
      <alignment horizontal="right"/>
    </xf>
    <xf numFmtId="1" fontId="0" fillId="13" borderId="0" xfId="0" applyNumberFormat="1" applyFill="1" applyAlignment="1" applyProtection="1">
      <alignment horizontal="right"/>
    </xf>
    <xf numFmtId="0" fontId="0" fillId="4" borderId="0" xfId="0" applyFill="1" applyBorder="1" applyProtection="1"/>
    <xf numFmtId="0" fontId="0" fillId="4" borderId="0" xfId="0" applyFill="1" applyBorder="1" applyAlignment="1">
      <alignment horizontal="left" vertical="center" wrapText="1"/>
    </xf>
    <xf numFmtId="0" fontId="0" fillId="0" borderId="0" xfId="0" applyAlignment="1">
      <alignment horizontal="left" vertical="center" wrapText="1"/>
    </xf>
    <xf numFmtId="0" fontId="0" fillId="4" borderId="0" xfId="0" applyFill="1" applyBorder="1" applyAlignment="1">
      <alignment horizontal="left" vertical="center" wrapText="1"/>
    </xf>
    <xf numFmtId="0" fontId="0" fillId="0" borderId="0" xfId="0" applyAlignment="1">
      <alignment vertical="center" wrapText="1"/>
    </xf>
    <xf numFmtId="0" fontId="0" fillId="0" borderId="0" xfId="0" applyAlignment="1">
      <alignment wrapText="1"/>
    </xf>
    <xf numFmtId="0" fontId="0" fillId="3" borderId="0" xfId="0" applyFill="1" applyAlignment="1">
      <alignment vertical="center"/>
    </xf>
    <xf numFmtId="0" fontId="0" fillId="8" borderId="0" xfId="0" applyFill="1" applyAlignment="1">
      <alignment vertical="center" wrapText="1"/>
    </xf>
    <xf numFmtId="0" fontId="0" fillId="9" borderId="0" xfId="0" applyFill="1" applyAlignment="1">
      <alignment vertical="center" wrapText="1"/>
    </xf>
    <xf numFmtId="0" fontId="0" fillId="11" borderId="0" xfId="0" applyFill="1" applyAlignment="1">
      <alignment vertical="center" wrapText="1"/>
    </xf>
    <xf numFmtId="0" fontId="0" fillId="13" borderId="0" xfId="0" applyFill="1" applyAlignment="1">
      <alignment vertical="center" wrapText="1"/>
    </xf>
    <xf numFmtId="0" fontId="0" fillId="12" borderId="0" xfId="0" applyFill="1" applyAlignment="1">
      <alignment vertical="center" wrapText="1"/>
    </xf>
    <xf numFmtId="0" fontId="0" fillId="4" borderId="0" xfId="0" applyFill="1" applyBorder="1" applyAlignment="1">
      <alignment wrapText="1"/>
    </xf>
    <xf numFmtId="0" fontId="0" fillId="4" borderId="0" xfId="0" applyFill="1" applyBorder="1" applyAlignment="1">
      <alignment vertical="top" wrapText="1"/>
    </xf>
    <xf numFmtId="0" fontId="17" fillId="4" borderId="0" xfId="0" applyFont="1" applyFill="1" applyBorder="1" applyAlignment="1">
      <alignment vertical="center"/>
    </xf>
    <xf numFmtId="0" fontId="0" fillId="0" borderId="0" xfId="0" applyFill="1" applyBorder="1" applyProtection="1"/>
    <xf numFmtId="0" fontId="0" fillId="0" borderId="0" xfId="0" applyFill="1" applyBorder="1" applyAlignment="1">
      <alignment vertical="top" wrapText="1"/>
    </xf>
    <xf numFmtId="0" fontId="17" fillId="0" borderId="0" xfId="0" applyFont="1" applyFill="1" applyBorder="1" applyAlignment="1">
      <alignment vertical="center"/>
    </xf>
    <xf numFmtId="0" fontId="3" fillId="0" borderId="0" xfId="1" applyFill="1" applyBorder="1" applyAlignment="1" applyProtection="1">
      <alignment vertical="center"/>
    </xf>
    <xf numFmtId="0" fontId="0" fillId="7" borderId="0" xfId="0" applyFill="1" applyAlignment="1">
      <alignment vertical="center"/>
    </xf>
    <xf numFmtId="0" fontId="7" fillId="3" borderId="0" xfId="0" applyFont="1" applyFill="1" applyAlignment="1" applyProtection="1">
      <alignment horizontal="left" vertical="center" wrapText="1"/>
    </xf>
    <xf numFmtId="0" fontId="3" fillId="3" borderId="21" xfId="1" applyFill="1" applyBorder="1" applyAlignment="1" applyProtection="1">
      <alignment horizontal="center" vertical="center"/>
    </xf>
    <xf numFmtId="0" fontId="0" fillId="4" borderId="0" xfId="0" applyFill="1" applyBorder="1" applyAlignment="1" applyProtection="1">
      <alignment horizontal="left" vertical="center" wrapText="1"/>
    </xf>
    <xf numFmtId="0" fontId="17" fillId="4" borderId="0" xfId="0" applyFont="1" applyFill="1" applyBorder="1" applyAlignment="1">
      <alignment horizontal="left" vertical="center" wrapText="1"/>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7" fillId="4" borderId="0" xfId="0" applyFont="1" applyFill="1" applyBorder="1"/>
    <xf numFmtId="0" fontId="0" fillId="4" borderId="0" xfId="0" applyFill="1" applyBorder="1" applyAlignment="1">
      <alignment vertical="center"/>
    </xf>
    <xf numFmtId="0" fontId="0" fillId="4" borderId="0" xfId="0" applyFill="1" applyBorder="1" applyAlignment="1">
      <alignment vertical="center" wrapText="1"/>
    </xf>
    <xf numFmtId="0" fontId="7" fillId="4" borderId="0" xfId="0" applyFont="1" applyFill="1" applyBorder="1" applyAlignment="1" applyProtection="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wrapText="1"/>
    </xf>
    <xf numFmtId="0" fontId="0" fillId="0" borderId="0" xfId="0" applyFill="1" applyBorder="1" applyAlignment="1" applyProtection="1">
      <alignment horizontal="left" vertical="center" wrapText="1"/>
    </xf>
    <xf numFmtId="0" fontId="0" fillId="0" borderId="0" xfId="0" applyFill="1" applyBorder="1" applyAlignment="1">
      <alignment vertical="center"/>
    </xf>
    <xf numFmtId="0" fontId="17" fillId="0" borderId="0" xfId="0" applyFont="1" applyAlignment="1">
      <alignment vertical="center" wrapText="1"/>
    </xf>
    <xf numFmtId="0" fontId="2" fillId="0" borderId="0" xfId="0" applyFont="1" applyFill="1" applyProtection="1"/>
    <xf numFmtId="0" fontId="2" fillId="0" borderId="0" xfId="0" applyFont="1" applyFill="1" applyProtection="1">
      <protection hidden="1"/>
    </xf>
    <xf numFmtId="0" fontId="1" fillId="0" borderId="0" xfId="0" applyFont="1" applyAlignment="1">
      <alignment vertical="center"/>
    </xf>
    <xf numFmtId="0" fontId="1" fillId="0" borderId="6" xfId="0" applyFont="1" applyBorder="1" applyAlignment="1">
      <alignment vertical="center" wrapText="1"/>
    </xf>
    <xf numFmtId="0" fontId="18" fillId="0" borderId="0" xfId="0" applyFont="1" applyAlignment="1">
      <alignment vertical="center"/>
    </xf>
    <xf numFmtId="0" fontId="3" fillId="3" borderId="25" xfId="1" applyFill="1" applyBorder="1" applyAlignment="1">
      <alignment horizontal="center" vertical="center"/>
    </xf>
    <xf numFmtId="0" fontId="7" fillId="4" borderId="0" xfId="0" applyFont="1" applyFill="1"/>
    <xf numFmtId="0" fontId="1" fillId="4" borderId="0" xfId="0" applyFont="1" applyFill="1" applyAlignment="1">
      <alignment vertical="center"/>
    </xf>
    <xf numFmtId="0" fontId="0" fillId="0" borderId="23" xfId="0" applyFont="1" applyBorder="1" applyAlignment="1">
      <alignment vertical="center" wrapText="1"/>
    </xf>
    <xf numFmtId="0" fontId="0" fillId="0" borderId="9" xfId="0" applyFont="1" applyBorder="1" applyAlignment="1">
      <alignment vertical="center" wrapText="1"/>
    </xf>
    <xf numFmtId="0" fontId="0" fillId="0" borderId="9" xfId="0" applyFont="1" applyFill="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0" fillId="0" borderId="8" xfId="0" applyFont="1" applyBorder="1" applyAlignment="1" applyProtection="1">
      <alignment vertical="center" wrapText="1"/>
      <protection locked="0"/>
    </xf>
    <xf numFmtId="0" fontId="0" fillId="0" borderId="31" xfId="0" applyFill="1" applyBorder="1"/>
    <xf numFmtId="0" fontId="0" fillId="0" borderId="23" xfId="0" applyBorder="1"/>
    <xf numFmtId="0" fontId="1" fillId="11" borderId="31" xfId="0" applyFont="1" applyFill="1" applyBorder="1" applyAlignment="1">
      <alignment vertical="center"/>
    </xf>
    <xf numFmtId="0" fontId="0" fillId="11" borderId="8" xfId="0" applyFill="1" applyBorder="1"/>
    <xf numFmtId="0" fontId="3" fillId="0" borderId="0" xfId="1" applyAlignment="1" applyProtection="1"/>
    <xf numFmtId="0" fontId="3" fillId="0" borderId="19" xfId="1" applyBorder="1" applyAlignment="1" applyProtection="1"/>
    <xf numFmtId="0" fontId="7" fillId="0" borderId="0" xfId="0" applyFont="1" applyAlignment="1">
      <alignment wrapText="1"/>
    </xf>
    <xf numFmtId="0" fontId="7" fillId="0" borderId="19" xfId="0" applyFont="1" applyBorder="1" applyAlignment="1">
      <alignment wrapText="1"/>
    </xf>
    <xf numFmtId="0" fontId="0" fillId="0" borderId="0" xfId="0" applyFont="1" applyAlignment="1">
      <alignment vertical="center" wrapText="1"/>
    </xf>
    <xf numFmtId="0" fontId="0" fillId="0" borderId="4" xfId="0" applyFont="1" applyFill="1" applyBorder="1" applyAlignment="1">
      <alignment vertical="center" wrapText="1"/>
    </xf>
    <xf numFmtId="0" fontId="0" fillId="0" borderId="6" xfId="0" applyFont="1" applyFill="1" applyBorder="1" applyAlignment="1">
      <alignment vertical="center" wrapText="1"/>
    </xf>
    <xf numFmtId="0" fontId="1" fillId="5" borderId="4"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20" fillId="0" borderId="0" xfId="0" applyFont="1"/>
    <xf numFmtId="0" fontId="21" fillId="0" borderId="0" xfId="0" applyFont="1" applyAlignment="1">
      <alignment vertical="center" wrapText="1"/>
    </xf>
    <xf numFmtId="0" fontId="3" fillId="8" borderId="0" xfId="1" applyFill="1" applyAlignment="1" applyProtection="1">
      <alignment horizontal="left" vertical="center" wrapText="1"/>
    </xf>
    <xf numFmtId="0" fontId="3" fillId="7" borderId="0" xfId="1" applyFill="1" applyBorder="1" applyAlignment="1" applyProtection="1">
      <alignment horizontal="left" vertical="center" wrapText="1"/>
    </xf>
    <xf numFmtId="0" fontId="3" fillId="0" borderId="0" xfId="1" applyFill="1" applyAlignment="1">
      <alignment vertical="center" wrapText="1"/>
    </xf>
    <xf numFmtId="0" fontId="3" fillId="11" borderId="0" xfId="1" applyFill="1" applyAlignment="1">
      <alignment vertical="center" wrapText="1"/>
    </xf>
    <xf numFmtId="0" fontId="3" fillId="11" borderId="0" xfId="1" applyFill="1" applyAlignment="1" applyProtection="1">
      <alignment horizontal="left" vertical="center" wrapText="1"/>
    </xf>
    <xf numFmtId="0" fontId="3" fillId="8" borderId="0" xfId="1" applyFill="1" applyAlignment="1">
      <alignment vertical="center" wrapText="1"/>
    </xf>
    <xf numFmtId="0" fontId="19" fillId="0" borderId="0" xfId="0" applyFont="1" applyAlignment="1" applyProtection="1">
      <alignment horizontal="center" wrapText="1"/>
      <protection hidden="1"/>
    </xf>
    <xf numFmtId="0" fontId="0" fillId="0" borderId="5" xfId="0" applyBorder="1"/>
    <xf numFmtId="0" fontId="0" fillId="0" borderId="4" xfId="0" applyBorder="1" applyAlignment="1">
      <alignment horizontal="left" vertical="center" wrapText="1"/>
    </xf>
    <xf numFmtId="0" fontId="17" fillId="0" borderId="0" xfId="0" applyFont="1" applyBorder="1" applyAlignment="1">
      <alignment vertical="center" wrapText="1"/>
    </xf>
    <xf numFmtId="0" fontId="17"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0" xfId="0" applyFont="1" applyFill="1" applyBorder="1" applyAlignment="1">
      <alignment horizontal="center" vertical="center" wrapText="1"/>
    </xf>
    <xf numFmtId="0" fontId="7" fillId="0" borderId="0" xfId="1" applyFont="1" applyFill="1" applyBorder="1" applyAlignment="1" applyProtection="1">
      <alignment horizontal="center" vertical="top" wrapText="1"/>
    </xf>
    <xf numFmtId="0" fontId="17" fillId="0" borderId="0" xfId="0" applyFont="1" applyAlignment="1">
      <alignment horizontal="center" wrapText="1"/>
    </xf>
    <xf numFmtId="0" fontId="15" fillId="0" borderId="0" xfId="0" applyFont="1" applyBorder="1" applyAlignment="1">
      <alignment horizontal="center" vertical="center" textRotation="90"/>
    </xf>
    <xf numFmtId="0" fontId="0" fillId="0" borderId="0" xfId="0" applyAlignment="1">
      <alignment vertical="center" wrapText="1"/>
    </xf>
    <xf numFmtId="0" fontId="0" fillId="0" borderId="0" xfId="0" applyFont="1"/>
    <xf numFmtId="0" fontId="2" fillId="0" borderId="0" xfId="0" applyFont="1" applyFill="1" applyBorder="1"/>
    <xf numFmtId="0" fontId="0" fillId="15" borderId="0" xfId="0" applyFill="1"/>
    <xf numFmtId="0" fontId="17" fillId="0" borderId="0" xfId="0" applyFont="1" applyAlignment="1">
      <alignment wrapText="1"/>
    </xf>
    <xf numFmtId="0" fontId="7" fillId="0" borderId="0" xfId="1" applyFont="1" applyFill="1" applyBorder="1" applyAlignment="1" applyProtection="1">
      <alignment horizontal="center" wrapText="1"/>
    </xf>
    <xf numFmtId="0" fontId="3" fillId="0" borderId="0" xfId="1" applyFill="1" applyAlignment="1" applyProtection="1">
      <alignment horizontal="left" vertical="center" wrapText="1"/>
    </xf>
    <xf numFmtId="0" fontId="3" fillId="0" borderId="0" xfId="1" applyFill="1" applyBorder="1" applyAlignment="1" applyProtection="1">
      <alignment horizontal="left" vertical="center" wrapText="1"/>
    </xf>
    <xf numFmtId="0" fontId="3" fillId="3" borderId="33" xfId="1" applyFill="1" applyBorder="1" applyAlignment="1" applyProtection="1">
      <alignment horizontal="center" vertical="center"/>
    </xf>
    <xf numFmtId="0" fontId="0" fillId="14" borderId="0" xfId="0" applyFill="1" applyBorder="1" applyAlignment="1">
      <alignment vertical="center" wrapText="1"/>
    </xf>
    <xf numFmtId="0" fontId="0" fillId="11" borderId="0"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13" borderId="0" xfId="0" applyFill="1" applyBorder="1" applyAlignment="1">
      <alignment vertical="center" wrapText="1"/>
    </xf>
    <xf numFmtId="0" fontId="3" fillId="0" borderId="0" xfId="1"/>
    <xf numFmtId="0" fontId="13" fillId="0" borderId="0" xfId="0" applyFont="1" applyFill="1" applyAlignment="1">
      <alignment vertical="center"/>
    </xf>
    <xf numFmtId="0" fontId="0" fillId="0" borderId="0" xfId="0" applyFill="1" applyAlignment="1">
      <alignment horizontal="left" vertical="center" indent="4"/>
    </xf>
    <xf numFmtId="0" fontId="13" fillId="0" borderId="9" xfId="0" applyFont="1" applyFill="1" applyBorder="1" applyAlignment="1"/>
    <xf numFmtId="0" fontId="13" fillId="0" borderId="9" xfId="0" applyFont="1" applyFill="1" applyBorder="1" applyAlignment="1">
      <alignment vertical="center"/>
    </xf>
    <xf numFmtId="0" fontId="3" fillId="6" borderId="7" xfId="1" applyFill="1" applyBorder="1" applyAlignment="1">
      <alignment horizontal="center" vertical="center"/>
    </xf>
    <xf numFmtId="0" fontId="0" fillId="0" borderId="8" xfId="0" applyFont="1" applyBorder="1" applyAlignment="1">
      <alignment horizontal="left" vertical="center" wrapText="1" indent="3"/>
    </xf>
    <xf numFmtId="0" fontId="3" fillId="3" borderId="14" xfId="1" applyFill="1" applyBorder="1" applyAlignment="1">
      <alignment horizontal="center" vertical="center"/>
    </xf>
    <xf numFmtId="0" fontId="3" fillId="3" borderId="34" xfId="1" applyFill="1" applyBorder="1" applyAlignment="1">
      <alignment horizontal="center" vertical="center"/>
    </xf>
    <xf numFmtId="0" fontId="3" fillId="3" borderId="35" xfId="1" applyFill="1" applyBorder="1" applyAlignment="1">
      <alignment horizontal="center" vertical="center"/>
    </xf>
    <xf numFmtId="0" fontId="3" fillId="2" borderId="0" xfId="1" applyFill="1" applyBorder="1" applyAlignment="1">
      <alignment horizontal="center" vertical="center"/>
    </xf>
    <xf numFmtId="0" fontId="3" fillId="6" borderId="36" xfId="1" applyFill="1" applyBorder="1" applyAlignment="1" applyProtection="1">
      <alignment horizontal="center" vertical="center" wrapText="1"/>
    </xf>
    <xf numFmtId="0" fontId="3" fillId="6" borderId="37" xfId="1" applyFill="1" applyBorder="1" applyAlignment="1" applyProtection="1">
      <alignment horizontal="center" vertical="center" wrapText="1"/>
    </xf>
    <xf numFmtId="0" fontId="3" fillId="6" borderId="38" xfId="1" applyFill="1" applyBorder="1" applyAlignment="1" applyProtection="1">
      <alignment horizontal="center" vertical="center" wrapText="1"/>
    </xf>
    <xf numFmtId="0" fontId="3" fillId="6" borderId="39" xfId="1" applyFill="1" applyBorder="1" applyAlignment="1" applyProtection="1">
      <alignment horizontal="center" vertical="center" wrapText="1"/>
    </xf>
    <xf numFmtId="0" fontId="3" fillId="6" borderId="9" xfId="1" applyFill="1" applyBorder="1" applyAlignment="1" applyProtection="1">
      <alignment horizontal="center" vertical="center" wrapText="1"/>
    </xf>
    <xf numFmtId="0" fontId="3" fillId="6" borderId="40" xfId="1" applyFill="1" applyBorder="1" applyAlignment="1" applyProtection="1">
      <alignment horizontal="center" vertical="center" wrapText="1"/>
    </xf>
    <xf numFmtId="0" fontId="3" fillId="3" borderId="7" xfId="1" applyFill="1" applyBorder="1" applyAlignment="1">
      <alignment horizontal="center" vertical="top" wrapText="1"/>
    </xf>
    <xf numFmtId="0" fontId="15" fillId="0" borderId="31" xfId="0" applyFont="1" applyFill="1" applyBorder="1" applyAlignment="1">
      <alignment horizontal="center" vertical="center"/>
    </xf>
    <xf numFmtId="0" fontId="3" fillId="6" borderId="7" xfId="1" applyFill="1" applyBorder="1" applyAlignment="1">
      <alignment horizontal="center" vertical="center"/>
    </xf>
    <xf numFmtId="0" fontId="15" fillId="0" borderId="31" xfId="0" applyFont="1" applyBorder="1" applyAlignment="1">
      <alignment horizontal="center"/>
    </xf>
    <xf numFmtId="0" fontId="3" fillId="6" borderId="1" xfId="1" applyFill="1" applyBorder="1" applyAlignment="1">
      <alignment horizontal="center" vertical="center"/>
    </xf>
    <xf numFmtId="0" fontId="3" fillId="6" borderId="10" xfId="1" applyFill="1" applyBorder="1" applyAlignment="1">
      <alignment horizontal="center" vertical="center"/>
    </xf>
    <xf numFmtId="0" fontId="16" fillId="0" borderId="31" xfId="0" applyFont="1" applyBorder="1" applyAlignment="1">
      <alignment horizontal="center"/>
    </xf>
    <xf numFmtId="0" fontId="15" fillId="0" borderId="32" xfId="0" applyFont="1" applyBorder="1" applyAlignment="1">
      <alignment horizontal="center"/>
    </xf>
    <xf numFmtId="0" fontId="3" fillId="0" borderId="0" xfId="1" applyAlignment="1" applyProtection="1">
      <alignment horizontal="center"/>
    </xf>
    <xf numFmtId="0" fontId="24" fillId="0" borderId="0" xfId="0" applyFont="1" applyFill="1" applyAlignment="1" applyProtection="1">
      <alignment horizontal="center" wrapText="1"/>
    </xf>
    <xf numFmtId="0" fontId="3" fillId="6" borderId="1" xfId="1" applyFill="1" applyBorder="1" applyAlignment="1" applyProtection="1">
      <alignment horizontal="center" vertical="center"/>
    </xf>
    <xf numFmtId="0" fontId="3" fillId="6" borderId="10" xfId="1" applyFill="1" applyBorder="1" applyAlignment="1" applyProtection="1">
      <alignment horizontal="center" vertical="center"/>
    </xf>
    <xf numFmtId="0" fontId="3" fillId="6" borderId="14" xfId="1" applyFill="1" applyBorder="1" applyAlignment="1" applyProtection="1">
      <alignment horizontal="center" vertical="center"/>
    </xf>
    <xf numFmtId="0" fontId="3" fillId="6" borderId="15" xfId="1" applyFill="1" applyBorder="1" applyAlignment="1" applyProtection="1">
      <alignment horizontal="center" vertical="center"/>
    </xf>
    <xf numFmtId="0" fontId="3" fillId="6" borderId="16" xfId="1" applyFill="1" applyBorder="1" applyAlignment="1" applyProtection="1">
      <alignment horizontal="center" vertical="center"/>
    </xf>
    <xf numFmtId="0" fontId="3" fillId="6" borderId="17" xfId="1" applyFill="1" applyBorder="1" applyAlignment="1" applyProtection="1">
      <alignment horizontal="center" vertical="center"/>
    </xf>
    <xf numFmtId="0" fontId="0" fillId="0" borderId="0" xfId="0" applyAlignment="1">
      <alignment horizontal="left" vertical="center" wrapText="1"/>
    </xf>
    <xf numFmtId="0" fontId="28" fillId="16" borderId="14" xfId="1" applyFont="1" applyFill="1" applyBorder="1" applyAlignment="1" applyProtection="1">
      <alignment horizontal="center" vertical="center" wrapText="1"/>
    </xf>
    <xf numFmtId="0" fontId="28" fillId="16" borderId="15" xfId="1" applyFont="1" applyFill="1" applyBorder="1" applyAlignment="1" applyProtection="1">
      <alignment horizontal="center" vertical="center" wrapText="1"/>
    </xf>
    <xf numFmtId="0" fontId="28" fillId="16" borderId="16" xfId="1" applyFont="1" applyFill="1" applyBorder="1" applyAlignment="1" applyProtection="1">
      <alignment horizontal="center" vertical="center" wrapText="1"/>
    </xf>
    <xf numFmtId="0" fontId="28" fillId="16" borderId="17" xfId="1" applyFont="1" applyFill="1" applyBorder="1" applyAlignment="1" applyProtection="1">
      <alignment horizontal="center" vertical="center" wrapText="1"/>
    </xf>
    <xf numFmtId="0" fontId="7" fillId="0" borderId="0" xfId="0" applyFont="1" applyAlignment="1">
      <alignment horizontal="left" wrapText="1"/>
    </xf>
    <xf numFmtId="0" fontId="0" fillId="0" borderId="0" xfId="0" applyAlignment="1" applyProtection="1">
      <alignment horizontal="left" wrapText="1"/>
    </xf>
    <xf numFmtId="0" fontId="0" fillId="4" borderId="0" xfId="0" applyFill="1" applyBorder="1" applyAlignment="1">
      <alignment horizontal="left" vertical="center" wrapText="1"/>
    </xf>
    <xf numFmtId="0" fontId="0" fillId="4" borderId="0" xfId="0" applyFill="1" applyBorder="1" applyAlignment="1">
      <alignment horizontal="left" vertical="top" wrapText="1"/>
    </xf>
    <xf numFmtId="0" fontId="17" fillId="4" borderId="0" xfId="0" applyFont="1" applyFill="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27" fillId="3" borderId="11" xfId="1" applyFont="1" applyFill="1" applyBorder="1" applyAlignment="1">
      <alignment horizontal="center" vertical="center" textRotation="90"/>
    </xf>
    <xf numFmtId="0" fontId="15" fillId="3" borderId="12" xfId="0" applyFont="1" applyFill="1" applyBorder="1" applyAlignment="1">
      <alignment horizontal="center" vertical="center" textRotation="90"/>
    </xf>
    <xf numFmtId="0" fontId="15" fillId="3" borderId="13" xfId="0" applyFont="1" applyFill="1" applyBorder="1" applyAlignment="1">
      <alignment horizontal="center" vertical="center" textRotation="90"/>
    </xf>
    <xf numFmtId="0" fontId="15" fillId="0" borderId="0" xfId="0" applyFont="1" applyAlignment="1">
      <alignment horizontal="left" vertical="center"/>
    </xf>
    <xf numFmtId="0" fontId="0" fillId="0" borderId="0" xfId="0" applyAlignment="1">
      <alignment vertical="center" wrapText="1"/>
    </xf>
    <xf numFmtId="0" fontId="0" fillId="0" borderId="0" xfId="0" applyFont="1" applyAlignment="1">
      <alignment horizontal="left" wrapText="1"/>
    </xf>
    <xf numFmtId="0" fontId="1" fillId="0" borderId="0" xfId="0" applyFont="1" applyAlignment="1">
      <alignment horizontal="left" wrapText="1"/>
    </xf>
    <xf numFmtId="0" fontId="0" fillId="0" borderId="26" xfId="0" applyFont="1" applyBorder="1" applyAlignment="1">
      <alignment horizontal="left" vertical="center" wrapText="1"/>
    </xf>
    <xf numFmtId="0" fontId="1" fillId="0" borderId="26" xfId="0" applyFont="1" applyBorder="1" applyAlignment="1">
      <alignment horizontal="left" vertical="center" wrapText="1"/>
    </xf>
    <xf numFmtId="0" fontId="1" fillId="0" borderId="24" xfId="0" applyFont="1" applyBorder="1" applyAlignment="1">
      <alignment vertical="center" wrapText="1"/>
    </xf>
    <xf numFmtId="0" fontId="1" fillId="0" borderId="22" xfId="0" applyFont="1" applyBorder="1" applyAlignment="1">
      <alignment vertical="center" wrapText="1"/>
    </xf>
    <xf numFmtId="0" fontId="1" fillId="0" borderId="6" xfId="0" applyFont="1" applyBorder="1" applyAlignment="1">
      <alignment vertical="center" wrapText="1"/>
    </xf>
    <xf numFmtId="0" fontId="0" fillId="0" borderId="24" xfId="0" applyFont="1" applyBorder="1" applyAlignment="1">
      <alignment vertical="center" wrapText="1"/>
    </xf>
    <xf numFmtId="0" fontId="0" fillId="0" borderId="27"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3" fillId="3" borderId="2" xfId="1" applyFill="1" applyBorder="1" applyAlignment="1">
      <alignment horizontal="center" vertical="center"/>
    </xf>
    <xf numFmtId="0" fontId="3" fillId="3" borderId="3" xfId="1" applyFill="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F39F85"/>
      <color rgb="FFF4B183"/>
      <color rgb="FF548235"/>
      <color rgb="FFBF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83176095722515"/>
          <c:y val="9.6409357127302323E-2"/>
          <c:w val="0.50164102670785693"/>
          <c:h val="0.82913156597783344"/>
        </c:manualLayout>
      </c:layout>
      <c:radarChart>
        <c:radarStyle val="filled"/>
        <c:varyColors val="0"/>
        <c:ser>
          <c:idx val="1"/>
          <c:order val="0"/>
          <c:spPr>
            <a:solidFill>
              <a:srgbClr val="F4B183">
                <a:alpha val="60000"/>
              </a:srgbClr>
            </a:solidFill>
            <a:ln>
              <a:noFill/>
            </a:ln>
            <a:effectLst/>
          </c:spPr>
          <c:cat>
            <c:strRef>
              <c:f>Tabelle17!$A$2:$A$71</c:f>
              <c:strCache>
                <c:ptCount val="21"/>
                <c:pt idx="0">
                  <c:v>Jugend und Sport mittragen - Zusammenfassung</c:v>
                </c:pt>
                <c:pt idx="1">
                  <c:v>Anmeldung der Leitenden zur Aus- und Weiterbildung</c:v>
                </c:pt>
                <c:pt idx="2">
                  <c:v>Bekanntmachen von J+S</c:v>
                </c:pt>
                <c:pt idx="3">
                  <c:v>Das Leiterteam pflegen - Zusammenfassung</c:v>
                </c:pt>
                <c:pt idx="4">
                  <c:v>Teamführung</c:v>
                </c:pt>
                <c:pt idx="5">
                  <c:v>Begleitung und Beratung</c:v>
                </c:pt>
                <c:pt idx="6">
                  <c:v>Dank und Anerkennung</c:v>
                </c:pt>
                <c:pt idx="7">
                  <c:v>Teambildung</c:v>
                </c:pt>
                <c:pt idx="8">
                  <c:v>Konfliktbewältigung</c:v>
                </c:pt>
                <c:pt idx="9">
                  <c:v>Den Alltag bewältigen - Zusammenfassung</c:v>
                </c:pt>
                <c:pt idx="10">
                  <c:v>Jahres- und Saisonplanung</c:v>
                </c:pt>
                <c:pt idx="11">
                  <c:v>Bildung von Trainingsgruppen</c:v>
                </c:pt>
                <c:pt idx="12">
                  <c:v>Absprachen und Commitments</c:v>
                </c:pt>
                <c:pt idx="13">
                  <c:v>Zusammenarbeit mit Eltern</c:v>
                </c:pt>
                <c:pt idx="14">
                  <c:v>Die Zukunft sichern - Zusammenfassung</c:v>
                </c:pt>
                <c:pt idx="15">
                  <c:v>Überprüfen des Vereinsangebotes</c:v>
                </c:pt>
                <c:pt idx="16">
                  <c:v>Ausgestaltung kindergerechter Angebote</c:v>
                </c:pt>
                <c:pt idx="17">
                  <c:v>Einbindung der Jugendlichen</c:v>
                </c:pt>
                <c:pt idx="18">
                  <c:v>Förderung der Mitverantwortung</c:v>
                </c:pt>
                <c:pt idx="19">
                  <c:v>Öffentlichkeitsarbeit</c:v>
                </c:pt>
                <c:pt idx="20">
                  <c:v>Zusammenarbeit und Vernetzung</c:v>
                </c:pt>
              </c:strCache>
            </c:strRef>
          </c:cat>
          <c:val>
            <c:numRef>
              <c:f>Tabelle17!$F$2:$F$71</c:f>
              <c:numCache>
                <c:formatCode>General</c:formatCode>
                <c:ptCount val="21"/>
                <c:pt idx="0">
                  <c:v>100</c:v>
                </c:pt>
                <c:pt idx="1">
                  <c:v>100</c:v>
                </c:pt>
                <c:pt idx="2">
                  <c:v>100</c:v>
                </c:pt>
                <c:pt idx="3">
                  <c:v>100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spPr>
            <a:solidFill>
              <a:schemeClr val="accent1">
                <a:lumMod val="60000"/>
                <a:lumOff val="40000"/>
                <a:alpha val="60000"/>
              </a:schemeClr>
            </a:solidFill>
            <a:ln>
              <a:noFill/>
            </a:ln>
            <a:effectLst/>
          </c:spPr>
          <c:cat>
            <c:strRef>
              <c:f>Tabelle17!$A$2:$A$71</c:f>
              <c:strCache>
                <c:ptCount val="21"/>
                <c:pt idx="0">
                  <c:v>Jugend und Sport mittragen - Zusammenfassung</c:v>
                </c:pt>
                <c:pt idx="1">
                  <c:v>Anmeldung der Leitenden zur Aus- und Weiterbildung</c:v>
                </c:pt>
                <c:pt idx="2">
                  <c:v>Bekanntmachen von J+S</c:v>
                </c:pt>
                <c:pt idx="3">
                  <c:v>Das Leiterteam pflegen - Zusammenfassung</c:v>
                </c:pt>
                <c:pt idx="4">
                  <c:v>Teamführung</c:v>
                </c:pt>
                <c:pt idx="5">
                  <c:v>Begleitung und Beratung</c:v>
                </c:pt>
                <c:pt idx="6">
                  <c:v>Dank und Anerkennung</c:v>
                </c:pt>
                <c:pt idx="7">
                  <c:v>Teambildung</c:v>
                </c:pt>
                <c:pt idx="8">
                  <c:v>Konfliktbewältigung</c:v>
                </c:pt>
                <c:pt idx="9">
                  <c:v>Den Alltag bewältigen - Zusammenfassung</c:v>
                </c:pt>
                <c:pt idx="10">
                  <c:v>Jahres- und Saisonplanung</c:v>
                </c:pt>
                <c:pt idx="11">
                  <c:v>Bildung von Trainingsgruppen</c:v>
                </c:pt>
                <c:pt idx="12">
                  <c:v>Absprachen und Commitments</c:v>
                </c:pt>
                <c:pt idx="13">
                  <c:v>Zusammenarbeit mit Eltern</c:v>
                </c:pt>
                <c:pt idx="14">
                  <c:v>Die Zukunft sichern - Zusammenfassung</c:v>
                </c:pt>
                <c:pt idx="15">
                  <c:v>Überprüfen des Vereinsangebotes</c:v>
                </c:pt>
                <c:pt idx="16">
                  <c:v>Ausgestaltung kindergerechter Angebote</c:v>
                </c:pt>
                <c:pt idx="17">
                  <c:v>Einbindung der Jugendlichen</c:v>
                </c:pt>
                <c:pt idx="18">
                  <c:v>Förderung der Mitverantwortung</c:v>
                </c:pt>
                <c:pt idx="19">
                  <c:v>Öffentlichkeitsarbeit</c:v>
                </c:pt>
                <c:pt idx="20">
                  <c:v>Zusammenarbeit und Vernetzung</c:v>
                </c:pt>
              </c:strCache>
            </c:strRef>
          </c:cat>
          <c:val>
            <c:numRef>
              <c:f>Tabelle17!$G$2:$G$71</c:f>
              <c:numCache>
                <c:formatCode>General</c:formatCode>
                <c:ptCount val="21"/>
                <c:pt idx="0">
                  <c:v>0</c:v>
                </c:pt>
                <c:pt idx="1">
                  <c:v>0</c:v>
                </c:pt>
                <c:pt idx="2">
                  <c:v>0</c:v>
                </c:pt>
                <c:pt idx="3">
                  <c:v>100</c:v>
                </c:pt>
                <c:pt idx="4">
                  <c:v>100</c:v>
                </c:pt>
                <c:pt idx="5">
                  <c:v>100</c:v>
                </c:pt>
                <c:pt idx="6">
                  <c:v>100</c:v>
                </c:pt>
                <c:pt idx="7">
                  <c:v>100</c:v>
                </c:pt>
                <c:pt idx="8">
                  <c:v>100</c:v>
                </c:pt>
                <c:pt idx="9">
                  <c:v>100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2"/>
          <c:spPr>
            <a:solidFill>
              <a:schemeClr val="accent4">
                <a:lumMod val="60000"/>
                <a:lumOff val="40000"/>
                <a:alpha val="60000"/>
              </a:schemeClr>
            </a:solidFill>
            <a:ln>
              <a:noFill/>
            </a:ln>
            <a:effectLst/>
          </c:spPr>
          <c:cat>
            <c:strRef>
              <c:f>Tabelle17!$A$2:$A$71</c:f>
              <c:strCache>
                <c:ptCount val="21"/>
                <c:pt idx="0">
                  <c:v>Jugend und Sport mittragen - Zusammenfassung</c:v>
                </c:pt>
                <c:pt idx="1">
                  <c:v>Anmeldung der Leitenden zur Aus- und Weiterbildung</c:v>
                </c:pt>
                <c:pt idx="2">
                  <c:v>Bekanntmachen von J+S</c:v>
                </c:pt>
                <c:pt idx="3">
                  <c:v>Das Leiterteam pflegen - Zusammenfassung</c:v>
                </c:pt>
                <c:pt idx="4">
                  <c:v>Teamführung</c:v>
                </c:pt>
                <c:pt idx="5">
                  <c:v>Begleitung und Beratung</c:v>
                </c:pt>
                <c:pt idx="6">
                  <c:v>Dank und Anerkennung</c:v>
                </c:pt>
                <c:pt idx="7">
                  <c:v>Teambildung</c:v>
                </c:pt>
                <c:pt idx="8">
                  <c:v>Konfliktbewältigung</c:v>
                </c:pt>
                <c:pt idx="9">
                  <c:v>Den Alltag bewältigen - Zusammenfassung</c:v>
                </c:pt>
                <c:pt idx="10">
                  <c:v>Jahres- und Saisonplanung</c:v>
                </c:pt>
                <c:pt idx="11">
                  <c:v>Bildung von Trainingsgruppen</c:v>
                </c:pt>
                <c:pt idx="12">
                  <c:v>Absprachen und Commitments</c:v>
                </c:pt>
                <c:pt idx="13">
                  <c:v>Zusammenarbeit mit Eltern</c:v>
                </c:pt>
                <c:pt idx="14">
                  <c:v>Die Zukunft sichern - Zusammenfassung</c:v>
                </c:pt>
                <c:pt idx="15">
                  <c:v>Überprüfen des Vereinsangebotes</c:v>
                </c:pt>
                <c:pt idx="16">
                  <c:v>Ausgestaltung kindergerechter Angebote</c:v>
                </c:pt>
                <c:pt idx="17">
                  <c:v>Einbindung der Jugendlichen</c:v>
                </c:pt>
                <c:pt idx="18">
                  <c:v>Förderung der Mitverantwortung</c:v>
                </c:pt>
                <c:pt idx="19">
                  <c:v>Öffentlichkeitsarbeit</c:v>
                </c:pt>
                <c:pt idx="20">
                  <c:v>Zusammenarbeit und Vernetzung</c:v>
                </c:pt>
              </c:strCache>
            </c:strRef>
          </c:cat>
          <c:val>
            <c:numRef>
              <c:f>Tabelle17!$H$2:$H$71</c:f>
              <c:numCache>
                <c:formatCode>General</c:formatCode>
                <c:ptCount val="21"/>
                <c:pt idx="0">
                  <c:v>0</c:v>
                </c:pt>
                <c:pt idx="1">
                  <c:v>0</c:v>
                </c:pt>
                <c:pt idx="2">
                  <c:v>0</c:v>
                </c:pt>
                <c:pt idx="3">
                  <c:v>0</c:v>
                </c:pt>
                <c:pt idx="4">
                  <c:v>0</c:v>
                </c:pt>
                <c:pt idx="5">
                  <c:v>0</c:v>
                </c:pt>
                <c:pt idx="6">
                  <c:v>0</c:v>
                </c:pt>
                <c:pt idx="7">
                  <c:v>0</c:v>
                </c:pt>
                <c:pt idx="8">
                  <c:v>0</c:v>
                </c:pt>
                <c:pt idx="9">
                  <c:v>100</c:v>
                </c:pt>
                <c:pt idx="10">
                  <c:v>100</c:v>
                </c:pt>
                <c:pt idx="11">
                  <c:v>100</c:v>
                </c:pt>
                <c:pt idx="12">
                  <c:v>100</c:v>
                </c:pt>
                <c:pt idx="13">
                  <c:v>100</c:v>
                </c:pt>
                <c:pt idx="14">
                  <c:v>100</c:v>
                </c:pt>
                <c:pt idx="15">
                  <c:v>0</c:v>
                </c:pt>
                <c:pt idx="16">
                  <c:v>0</c:v>
                </c:pt>
                <c:pt idx="17">
                  <c:v>0</c:v>
                </c:pt>
                <c:pt idx="18">
                  <c:v>0</c:v>
                </c:pt>
                <c:pt idx="19">
                  <c:v>0</c:v>
                </c:pt>
                <c:pt idx="20">
                  <c:v>0</c:v>
                </c:pt>
              </c:numCache>
            </c:numRef>
          </c:val>
        </c:ser>
        <c:ser>
          <c:idx val="4"/>
          <c:order val="3"/>
          <c:spPr>
            <a:solidFill>
              <a:schemeClr val="accent6">
                <a:lumMod val="60000"/>
                <a:lumOff val="40000"/>
                <a:alpha val="60000"/>
              </a:schemeClr>
            </a:solidFill>
            <a:ln>
              <a:noFill/>
            </a:ln>
            <a:effectLst/>
          </c:spPr>
          <c:cat>
            <c:strRef>
              <c:f>Tabelle17!$A$2:$A$71</c:f>
              <c:strCache>
                <c:ptCount val="21"/>
                <c:pt idx="0">
                  <c:v>Jugend und Sport mittragen - Zusammenfassung</c:v>
                </c:pt>
                <c:pt idx="1">
                  <c:v>Anmeldung der Leitenden zur Aus- und Weiterbildung</c:v>
                </c:pt>
                <c:pt idx="2">
                  <c:v>Bekanntmachen von J+S</c:v>
                </c:pt>
                <c:pt idx="3">
                  <c:v>Das Leiterteam pflegen - Zusammenfassung</c:v>
                </c:pt>
                <c:pt idx="4">
                  <c:v>Teamführung</c:v>
                </c:pt>
                <c:pt idx="5">
                  <c:v>Begleitung und Beratung</c:v>
                </c:pt>
                <c:pt idx="6">
                  <c:v>Dank und Anerkennung</c:v>
                </c:pt>
                <c:pt idx="7">
                  <c:v>Teambildung</c:v>
                </c:pt>
                <c:pt idx="8">
                  <c:v>Konfliktbewältigung</c:v>
                </c:pt>
                <c:pt idx="9">
                  <c:v>Den Alltag bewältigen - Zusammenfassung</c:v>
                </c:pt>
                <c:pt idx="10">
                  <c:v>Jahres- und Saisonplanung</c:v>
                </c:pt>
                <c:pt idx="11">
                  <c:v>Bildung von Trainingsgruppen</c:v>
                </c:pt>
                <c:pt idx="12">
                  <c:v>Absprachen und Commitments</c:v>
                </c:pt>
                <c:pt idx="13">
                  <c:v>Zusammenarbeit mit Eltern</c:v>
                </c:pt>
                <c:pt idx="14">
                  <c:v>Die Zukunft sichern - Zusammenfassung</c:v>
                </c:pt>
                <c:pt idx="15">
                  <c:v>Überprüfen des Vereinsangebotes</c:v>
                </c:pt>
                <c:pt idx="16">
                  <c:v>Ausgestaltung kindergerechter Angebote</c:v>
                </c:pt>
                <c:pt idx="17">
                  <c:v>Einbindung der Jugendlichen</c:v>
                </c:pt>
                <c:pt idx="18">
                  <c:v>Förderung der Mitverantwortung</c:v>
                </c:pt>
                <c:pt idx="19">
                  <c:v>Öffentlichkeitsarbeit</c:v>
                </c:pt>
                <c:pt idx="20">
                  <c:v>Zusammenarbeit und Vernetzung</c:v>
                </c:pt>
              </c:strCache>
            </c:strRef>
          </c:cat>
          <c:val>
            <c:numRef>
              <c:f>Tabelle17!$I$2:$I$71</c:f>
              <c:numCache>
                <c:formatCode>General</c:formatCode>
                <c:ptCount val="21"/>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100</c:v>
                </c:pt>
                <c:pt idx="15">
                  <c:v>100</c:v>
                </c:pt>
                <c:pt idx="16">
                  <c:v>100</c:v>
                </c:pt>
                <c:pt idx="17">
                  <c:v>100</c:v>
                </c:pt>
                <c:pt idx="18">
                  <c:v>100</c:v>
                </c:pt>
                <c:pt idx="19">
                  <c:v>100</c:v>
                </c:pt>
                <c:pt idx="20">
                  <c:v>100</c:v>
                </c:pt>
              </c:numCache>
            </c:numRef>
          </c:val>
        </c:ser>
        <c:ser>
          <c:idx val="0"/>
          <c:order val="4"/>
          <c:spPr>
            <a:noFill/>
            <a:ln w="41275">
              <a:solidFill>
                <a:schemeClr val="accent5"/>
              </a:solidFill>
            </a:ln>
            <a:effectLst/>
          </c:spPr>
          <c:cat>
            <c:strRef>
              <c:f>Tabelle17!$A$2:$A$71</c:f>
              <c:strCache>
                <c:ptCount val="21"/>
                <c:pt idx="0">
                  <c:v>Jugend und Sport mittragen - Zusammenfassung</c:v>
                </c:pt>
                <c:pt idx="1">
                  <c:v>Anmeldung der Leitenden zur Aus- und Weiterbildung</c:v>
                </c:pt>
                <c:pt idx="2">
                  <c:v>Bekanntmachen von J+S</c:v>
                </c:pt>
                <c:pt idx="3">
                  <c:v>Das Leiterteam pflegen - Zusammenfassung</c:v>
                </c:pt>
                <c:pt idx="4">
                  <c:v>Teamführung</c:v>
                </c:pt>
                <c:pt idx="5">
                  <c:v>Begleitung und Beratung</c:v>
                </c:pt>
                <c:pt idx="6">
                  <c:v>Dank und Anerkennung</c:v>
                </c:pt>
                <c:pt idx="7">
                  <c:v>Teambildung</c:v>
                </c:pt>
                <c:pt idx="8">
                  <c:v>Konfliktbewältigung</c:v>
                </c:pt>
                <c:pt idx="9">
                  <c:v>Den Alltag bewältigen - Zusammenfassung</c:v>
                </c:pt>
                <c:pt idx="10">
                  <c:v>Jahres- und Saisonplanung</c:v>
                </c:pt>
                <c:pt idx="11">
                  <c:v>Bildung von Trainingsgruppen</c:v>
                </c:pt>
                <c:pt idx="12">
                  <c:v>Absprachen und Commitments</c:v>
                </c:pt>
                <c:pt idx="13">
                  <c:v>Zusammenarbeit mit Eltern</c:v>
                </c:pt>
                <c:pt idx="14">
                  <c:v>Die Zukunft sichern - Zusammenfassung</c:v>
                </c:pt>
                <c:pt idx="15">
                  <c:v>Überprüfen des Vereinsangebotes</c:v>
                </c:pt>
                <c:pt idx="16">
                  <c:v>Ausgestaltung kindergerechter Angebote</c:v>
                </c:pt>
                <c:pt idx="17">
                  <c:v>Einbindung der Jugendlichen</c:v>
                </c:pt>
                <c:pt idx="18">
                  <c:v>Förderung der Mitverantwortung</c:v>
                </c:pt>
                <c:pt idx="19">
                  <c:v>Öffentlichkeitsarbeit</c:v>
                </c:pt>
                <c:pt idx="20">
                  <c:v>Zusammenarbeit und Vernetzung</c:v>
                </c:pt>
              </c:strCache>
            </c:strRef>
          </c:cat>
          <c:val>
            <c:numRef>
              <c:f>Tabelle17!$C$2:$C$71</c:f>
              <c:numCache>
                <c:formatCode>0</c:formatCode>
                <c:ptCount val="21"/>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numCache>
            </c:numRef>
          </c:val>
        </c:ser>
        <c:ser>
          <c:idx val="5"/>
          <c:order val="5"/>
          <c:spPr>
            <a:noFill/>
            <a:ln w="19050">
              <a:solidFill>
                <a:schemeClr val="tx1"/>
              </a:solidFill>
              <a:prstDash val="sysDot"/>
            </a:ln>
            <a:effectLst/>
          </c:spPr>
          <c:val>
            <c:numRef>
              <c:f>Tabelle17!$J$2:$J$69</c:f>
              <c:numCache>
                <c:formatCode>General</c:formatCode>
                <c:ptCount val="21"/>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numCache>
            </c:numRef>
          </c:val>
        </c:ser>
        <c:dLbls>
          <c:showLegendKey val="0"/>
          <c:showVal val="0"/>
          <c:showCatName val="0"/>
          <c:showSerName val="0"/>
          <c:showPercent val="0"/>
          <c:showBubbleSize val="0"/>
        </c:dLbls>
        <c:axId val="578426568"/>
        <c:axId val="578426960"/>
      </c:radarChart>
      <c:catAx>
        <c:axId val="578426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8426960"/>
        <c:crosses val="autoZero"/>
        <c:auto val="1"/>
        <c:lblAlgn val="ctr"/>
        <c:lblOffset val="100"/>
        <c:noMultiLvlLbl val="0"/>
      </c:catAx>
      <c:valAx>
        <c:axId val="578426960"/>
        <c:scaling>
          <c:orientation val="minMax"/>
        </c:scaling>
        <c:delete val="0"/>
        <c:axPos val="l"/>
        <c:majorGridlines>
          <c:spPr>
            <a:ln w="9525" cap="flat" cmpd="sng" algn="ctr">
              <a:solidFill>
                <a:schemeClr val="tx1">
                  <a:lumMod val="50000"/>
                  <a:lumOff val="50000"/>
                </a:schemeClr>
              </a:solidFill>
              <a:round/>
            </a:ln>
            <a:effectLst/>
          </c:spPr>
        </c:majorGridlines>
        <c:numFmt formatCode="General" sourceLinked="1"/>
        <c:majorTickMark val="in"/>
        <c:minorTickMark val="none"/>
        <c:tickLblPos val="low"/>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8426568"/>
        <c:crosses val="autoZero"/>
        <c:crossBetween val="between"/>
        <c:majorUnit val="25"/>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Übersicht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filled"/>
        <c:varyColors val="0"/>
        <c:ser>
          <c:idx val="1"/>
          <c:order val="0"/>
          <c:spPr>
            <a:solidFill>
              <a:srgbClr val="F4B183">
                <a:alpha val="60000"/>
              </a:srgbClr>
            </a:solidFill>
            <a:ln>
              <a:noFill/>
            </a:ln>
            <a:effectLst/>
          </c:spPr>
          <c:cat>
            <c:strLit>
              <c:ptCount val="65"/>
              <c:pt idx="0">
                <c:v>Anmeldung der Leitenden zur Aus- und Weiterbildung</c:v>
              </c:pt>
              <c:pt idx="1">
                <c:v>beraten</c:v>
              </c:pt>
              <c:pt idx="2">
                <c:v>Vereinsinteressen</c:v>
              </c:pt>
              <c:pt idx="3">
                <c:v>interessantes_weitergeben</c:v>
              </c:pt>
              <c:pt idx="4">
                <c:v>Ausbildungsstruktur</c:v>
              </c:pt>
              <c:pt idx="5">
                <c:v>Bekanntmachen von J+S</c:v>
              </c:pt>
              <c:pt idx="6">
                <c:v>J+S_Beiträge</c:v>
              </c:pt>
              <c:pt idx="7">
                <c:v>Präsenz</c:v>
              </c:pt>
              <c:pt idx="8">
                <c:v>Jahresrechnung</c:v>
              </c:pt>
              <c:pt idx="9">
                <c:v>Teamführung</c:v>
              </c:pt>
              <c:pt idx="10">
                <c:v>Leitertreffen</c:v>
              </c:pt>
              <c:pt idx="11">
                <c:v>Anliegen</c:v>
              </c:pt>
              <c:pt idx="12">
                <c:v>gem_Verständnis</c:v>
              </c:pt>
              <c:pt idx="13">
                <c:v>Begleitung und Beratung</c:v>
              </c:pt>
              <c:pt idx="14">
                <c:v>Trainingsbesuche</c:v>
              </c:pt>
              <c:pt idx="15">
                <c:v>Feedback</c:v>
              </c:pt>
              <c:pt idx="16">
                <c:v>Unterstützung</c:v>
              </c:pt>
              <c:pt idx="17">
                <c:v>Dank und Anerkennung</c:v>
              </c:pt>
              <c:pt idx="18">
                <c:v>Leistungen</c:v>
              </c:pt>
              <c:pt idx="19">
                <c:v>öffentlich</c:v>
              </c:pt>
              <c:pt idx="20">
                <c:v>Kostenübernahme</c:v>
              </c:pt>
              <c:pt idx="21">
                <c:v>Teambildung</c:v>
              </c:pt>
              <c:pt idx="22">
                <c:v>Teamausflug</c:v>
              </c:pt>
              <c:pt idx="23">
                <c:v>informelle_Treffen</c:v>
              </c:pt>
              <c:pt idx="24">
                <c:v>Jugendliche</c:v>
              </c:pt>
              <c:pt idx="25">
                <c:v>Konfliktbewältigung</c:v>
              </c:pt>
              <c:pt idx="26">
                <c:v>Ansprechsperson</c:v>
              </c:pt>
              <c:pt idx="27">
                <c:v>proaktiv</c:v>
              </c:pt>
              <c:pt idx="28">
                <c:v>Den Alltag bewältigen - Zusammenfassung</c:v>
              </c:pt>
              <c:pt idx="29">
                <c:v>Jahres- und Saisonplanung</c:v>
              </c:pt>
              <c:pt idx="30">
                <c:v>Planung</c:v>
              </c:pt>
              <c:pt idx="31">
                <c:v>Unterlagen</c:v>
              </c:pt>
              <c:pt idx="32">
                <c:v>Anlagen</c:v>
              </c:pt>
              <c:pt idx="33">
                <c:v>Förderprogramme</c:v>
              </c:pt>
              <c:pt idx="34">
                <c:v>Bildung von Trainingsgruppen</c:v>
              </c:pt>
              <c:pt idx="35">
                <c:v>Absprache</c:v>
              </c:pt>
              <c:pt idx="36">
                <c:v>Leitende</c:v>
              </c:pt>
              <c:pt idx="37">
                <c:v>Vorlieben</c:v>
              </c:pt>
              <c:pt idx="38">
                <c:v>Stellvertretung</c:v>
              </c:pt>
              <c:pt idx="39">
                <c:v>Absprachen und Commitments</c:v>
              </c:pt>
              <c:pt idx="40">
                <c:v>Regeln</c:v>
              </c:pt>
              <c:pt idx="41">
                <c:v>Kampagnen</c:v>
              </c:pt>
              <c:pt idx="42">
                <c:v>Zusammenarbeit mit Eltern</c:v>
              </c:pt>
              <c:pt idx="43">
                <c:v>Treffen</c:v>
              </c:pt>
              <c:pt idx="44">
                <c:v>Besuche</c:v>
              </c:pt>
              <c:pt idx="45">
                <c:v>Verhaltensregeln</c:v>
              </c:pt>
              <c:pt idx="46">
                <c:v>Die Zukunft sichern - Zusammenfassung</c:v>
              </c:pt>
              <c:pt idx="47">
                <c:v>Überprüfen des Vereinsangebotes</c:v>
              </c:pt>
              <c:pt idx="48">
                <c:v>Neuerungen</c:v>
              </c:pt>
              <c:pt idx="49">
                <c:v>Umsetzung</c:v>
              </c:pt>
              <c:pt idx="50">
                <c:v>Treffen</c:v>
              </c:pt>
              <c:pt idx="51">
                <c:v>Ausgestaltung kindergerechter Angebote</c:v>
              </c:pt>
              <c:pt idx="52">
                <c:v>Angebote</c:v>
              </c:pt>
              <c:pt idx="53">
                <c:v>Vereinswechsel</c:v>
              </c:pt>
              <c:pt idx="54">
                <c:v>Neumitglieder</c:v>
              </c:pt>
              <c:pt idx="55">
                <c:v>Einbindung der Jugendlichen</c:v>
              </c:pt>
              <c:pt idx="56">
                <c:v>Leistungsziele</c:v>
              </c:pt>
              <c:pt idx="57">
                <c:v>Mitgestaltung</c:v>
              </c:pt>
              <c:pt idx="58">
                <c:v>Anliegen</c:v>
              </c:pt>
              <c:pt idx="59">
                <c:v>Förderung der Mitverantwortung</c:v>
              </c:pt>
              <c:pt idx="60">
                <c:v>Hilfsleiter</c:v>
              </c:pt>
              <c:pt idx="61">
                <c:v>Ämtli</c:v>
              </c:pt>
              <c:pt idx="62">
                <c:v>Öffentlichkeitsarbeit</c:v>
              </c:pt>
              <c:pt idx="63">
                <c:v>Zusammenarbeit und Vernetzung</c:v>
              </c:pt>
              <c:pt idx="64">
                <c:v>Kontakte</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Tabelle19!$F$2:$F$70</c15:sqref>
                  </c15:fullRef>
                </c:ext>
              </c:extLst>
              <c:f>(Tabelle19!$F$3:$F$11,Tabelle19!$F$13:$F$31,Tabelle19!$F$33:$F$50,Tabelle19!$F$52:$F$70)</c:f>
              <c:numCache>
                <c:formatCode>General</c:formatCode>
                <c:ptCount val="65"/>
                <c:pt idx="0">
                  <c:v>100</c:v>
                </c:pt>
                <c:pt idx="1">
                  <c:v>100</c:v>
                </c:pt>
                <c:pt idx="2">
                  <c:v>100</c:v>
                </c:pt>
                <c:pt idx="3">
                  <c:v>100</c:v>
                </c:pt>
                <c:pt idx="4">
                  <c:v>100</c:v>
                </c:pt>
                <c:pt idx="5">
                  <c:v>100</c:v>
                </c:pt>
                <c:pt idx="6">
                  <c:v>100</c:v>
                </c:pt>
                <c:pt idx="7">
                  <c:v>100</c:v>
                </c:pt>
                <c:pt idx="8">
                  <c:v>100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er>
        <c:ser>
          <c:idx val="2"/>
          <c:order val="1"/>
          <c:spPr>
            <a:solidFill>
              <a:schemeClr val="accent1">
                <a:lumMod val="60000"/>
                <a:lumOff val="40000"/>
                <a:alpha val="60000"/>
              </a:schemeClr>
            </a:solidFill>
            <a:ln>
              <a:noFill/>
            </a:ln>
            <a:effectLst/>
          </c:spPr>
          <c:cat>
            <c:strLit>
              <c:ptCount val="65"/>
              <c:pt idx="0">
                <c:v>Anmeldung der Leitenden zur Aus- und Weiterbildung</c:v>
              </c:pt>
              <c:pt idx="1">
                <c:v>beraten</c:v>
              </c:pt>
              <c:pt idx="2">
                <c:v>Vereinsinteressen</c:v>
              </c:pt>
              <c:pt idx="3">
                <c:v>interessantes_weitergeben</c:v>
              </c:pt>
              <c:pt idx="4">
                <c:v>Ausbildungsstruktur</c:v>
              </c:pt>
              <c:pt idx="5">
                <c:v>Bekanntmachen von J+S</c:v>
              </c:pt>
              <c:pt idx="6">
                <c:v>J+S_Beiträge</c:v>
              </c:pt>
              <c:pt idx="7">
                <c:v>Präsenz</c:v>
              </c:pt>
              <c:pt idx="8">
                <c:v>Jahresrechnung</c:v>
              </c:pt>
              <c:pt idx="9">
                <c:v>Teamführung</c:v>
              </c:pt>
              <c:pt idx="10">
                <c:v>Leitertreffen</c:v>
              </c:pt>
              <c:pt idx="11">
                <c:v>Anliegen</c:v>
              </c:pt>
              <c:pt idx="12">
                <c:v>gem_Verständnis</c:v>
              </c:pt>
              <c:pt idx="13">
                <c:v>Begleitung und Beratung</c:v>
              </c:pt>
              <c:pt idx="14">
                <c:v>Trainingsbesuche</c:v>
              </c:pt>
              <c:pt idx="15">
                <c:v>Feedback</c:v>
              </c:pt>
              <c:pt idx="16">
                <c:v>Unterstützung</c:v>
              </c:pt>
              <c:pt idx="17">
                <c:v>Dank und Anerkennung</c:v>
              </c:pt>
              <c:pt idx="18">
                <c:v>Leistungen</c:v>
              </c:pt>
              <c:pt idx="19">
                <c:v>öffentlich</c:v>
              </c:pt>
              <c:pt idx="20">
                <c:v>Kostenübernahme</c:v>
              </c:pt>
              <c:pt idx="21">
                <c:v>Teambildung</c:v>
              </c:pt>
              <c:pt idx="22">
                <c:v>Teamausflug</c:v>
              </c:pt>
              <c:pt idx="23">
                <c:v>informelle_Treffen</c:v>
              </c:pt>
              <c:pt idx="24">
                <c:v>Jugendliche</c:v>
              </c:pt>
              <c:pt idx="25">
                <c:v>Konfliktbewältigung</c:v>
              </c:pt>
              <c:pt idx="26">
                <c:v>Ansprechsperson</c:v>
              </c:pt>
              <c:pt idx="27">
                <c:v>proaktiv</c:v>
              </c:pt>
              <c:pt idx="28">
                <c:v>Den Alltag bewältigen - Zusammenfassung</c:v>
              </c:pt>
              <c:pt idx="29">
                <c:v>Jahres- und Saisonplanung</c:v>
              </c:pt>
              <c:pt idx="30">
                <c:v>Planung</c:v>
              </c:pt>
              <c:pt idx="31">
                <c:v>Unterlagen</c:v>
              </c:pt>
              <c:pt idx="32">
                <c:v>Anlagen</c:v>
              </c:pt>
              <c:pt idx="33">
                <c:v>Förderprogramme</c:v>
              </c:pt>
              <c:pt idx="34">
                <c:v>Bildung von Trainingsgruppen</c:v>
              </c:pt>
              <c:pt idx="35">
                <c:v>Absprache</c:v>
              </c:pt>
              <c:pt idx="36">
                <c:v>Leitende</c:v>
              </c:pt>
              <c:pt idx="37">
                <c:v>Vorlieben</c:v>
              </c:pt>
              <c:pt idx="38">
                <c:v>Stellvertretung</c:v>
              </c:pt>
              <c:pt idx="39">
                <c:v>Absprachen und Commitments</c:v>
              </c:pt>
              <c:pt idx="40">
                <c:v>Regeln</c:v>
              </c:pt>
              <c:pt idx="41">
                <c:v>Kampagnen</c:v>
              </c:pt>
              <c:pt idx="42">
                <c:v>Zusammenarbeit mit Eltern</c:v>
              </c:pt>
              <c:pt idx="43">
                <c:v>Treffen</c:v>
              </c:pt>
              <c:pt idx="44">
                <c:v>Besuche</c:v>
              </c:pt>
              <c:pt idx="45">
                <c:v>Verhaltensregeln</c:v>
              </c:pt>
              <c:pt idx="46">
                <c:v>Die Zukunft sichern - Zusammenfassung</c:v>
              </c:pt>
              <c:pt idx="47">
                <c:v>Überprüfen des Vereinsangebotes</c:v>
              </c:pt>
              <c:pt idx="48">
                <c:v>Neuerungen</c:v>
              </c:pt>
              <c:pt idx="49">
                <c:v>Umsetzung</c:v>
              </c:pt>
              <c:pt idx="50">
                <c:v>Treffen</c:v>
              </c:pt>
              <c:pt idx="51">
                <c:v>Ausgestaltung kindergerechter Angebote</c:v>
              </c:pt>
              <c:pt idx="52">
                <c:v>Angebote</c:v>
              </c:pt>
              <c:pt idx="53">
                <c:v>Vereinswechsel</c:v>
              </c:pt>
              <c:pt idx="54">
                <c:v>Neumitglieder</c:v>
              </c:pt>
              <c:pt idx="55">
                <c:v>Einbindung der Jugendlichen</c:v>
              </c:pt>
              <c:pt idx="56">
                <c:v>Leistungsziele</c:v>
              </c:pt>
              <c:pt idx="57">
                <c:v>Mitgestaltung</c:v>
              </c:pt>
              <c:pt idx="58">
                <c:v>Anliegen</c:v>
              </c:pt>
              <c:pt idx="59">
                <c:v>Förderung der Mitverantwortung</c:v>
              </c:pt>
              <c:pt idx="60">
                <c:v>Hilfsleiter</c:v>
              </c:pt>
              <c:pt idx="61">
                <c:v>Ämtli</c:v>
              </c:pt>
              <c:pt idx="62">
                <c:v>Öffentlichkeitsarbeit</c:v>
              </c:pt>
              <c:pt idx="63">
                <c:v>Zusammenarbeit und Vernetzung</c:v>
              </c:pt>
              <c:pt idx="64">
                <c:v>Kontakte</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Tabelle19!$G$2:$G$70</c15:sqref>
                  </c15:fullRef>
                </c:ext>
              </c:extLst>
              <c:f>(Tabelle19!$G$3:$G$11,Tabelle19!$G$13:$G$31,Tabelle19!$G$33:$G$50,Tabelle19!$G$52:$G$70)</c:f>
              <c:numCache>
                <c:formatCode>General</c:formatCode>
                <c:ptCount val="65"/>
                <c:pt idx="0">
                  <c:v>0</c:v>
                </c:pt>
                <c:pt idx="1">
                  <c:v>0</c:v>
                </c:pt>
                <c:pt idx="2">
                  <c:v>0</c:v>
                </c:pt>
                <c:pt idx="3">
                  <c:v>0</c:v>
                </c:pt>
                <c:pt idx="4">
                  <c:v>0</c:v>
                </c:pt>
                <c:pt idx="5">
                  <c:v>0</c:v>
                </c:pt>
                <c:pt idx="6">
                  <c:v>0</c:v>
                </c:pt>
                <c:pt idx="7">
                  <c:v>0</c:v>
                </c:pt>
                <c:pt idx="8">
                  <c:v>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er>
        <c:ser>
          <c:idx val="3"/>
          <c:order val="2"/>
          <c:spPr>
            <a:solidFill>
              <a:schemeClr val="accent4">
                <a:lumMod val="60000"/>
                <a:lumOff val="40000"/>
                <a:alpha val="60000"/>
              </a:schemeClr>
            </a:solidFill>
            <a:ln>
              <a:noFill/>
            </a:ln>
            <a:effectLst/>
          </c:spPr>
          <c:cat>
            <c:strLit>
              <c:ptCount val="65"/>
              <c:pt idx="0">
                <c:v>Anmeldung der Leitenden zur Aus- und Weiterbildung</c:v>
              </c:pt>
              <c:pt idx="1">
                <c:v>beraten</c:v>
              </c:pt>
              <c:pt idx="2">
                <c:v>Vereinsinteressen</c:v>
              </c:pt>
              <c:pt idx="3">
                <c:v>interessantes_weitergeben</c:v>
              </c:pt>
              <c:pt idx="4">
                <c:v>Ausbildungsstruktur</c:v>
              </c:pt>
              <c:pt idx="5">
                <c:v>Bekanntmachen von J+S</c:v>
              </c:pt>
              <c:pt idx="6">
                <c:v>J+S_Beiträge</c:v>
              </c:pt>
              <c:pt idx="7">
                <c:v>Präsenz</c:v>
              </c:pt>
              <c:pt idx="8">
                <c:v>Jahresrechnung</c:v>
              </c:pt>
              <c:pt idx="9">
                <c:v>Teamführung</c:v>
              </c:pt>
              <c:pt idx="10">
                <c:v>Leitertreffen</c:v>
              </c:pt>
              <c:pt idx="11">
                <c:v>Anliegen</c:v>
              </c:pt>
              <c:pt idx="12">
                <c:v>gem_Verständnis</c:v>
              </c:pt>
              <c:pt idx="13">
                <c:v>Begleitung und Beratung</c:v>
              </c:pt>
              <c:pt idx="14">
                <c:v>Trainingsbesuche</c:v>
              </c:pt>
              <c:pt idx="15">
                <c:v>Feedback</c:v>
              </c:pt>
              <c:pt idx="16">
                <c:v>Unterstützung</c:v>
              </c:pt>
              <c:pt idx="17">
                <c:v>Dank und Anerkennung</c:v>
              </c:pt>
              <c:pt idx="18">
                <c:v>Leistungen</c:v>
              </c:pt>
              <c:pt idx="19">
                <c:v>öffentlich</c:v>
              </c:pt>
              <c:pt idx="20">
                <c:v>Kostenübernahme</c:v>
              </c:pt>
              <c:pt idx="21">
                <c:v>Teambildung</c:v>
              </c:pt>
              <c:pt idx="22">
                <c:v>Teamausflug</c:v>
              </c:pt>
              <c:pt idx="23">
                <c:v>informelle_Treffen</c:v>
              </c:pt>
              <c:pt idx="24">
                <c:v>Jugendliche</c:v>
              </c:pt>
              <c:pt idx="25">
                <c:v>Konfliktbewältigung</c:v>
              </c:pt>
              <c:pt idx="26">
                <c:v>Ansprechsperson</c:v>
              </c:pt>
              <c:pt idx="27">
                <c:v>proaktiv</c:v>
              </c:pt>
              <c:pt idx="28">
                <c:v>Den Alltag bewältigen - Zusammenfassung</c:v>
              </c:pt>
              <c:pt idx="29">
                <c:v>Jahres- und Saisonplanung</c:v>
              </c:pt>
              <c:pt idx="30">
                <c:v>Planung</c:v>
              </c:pt>
              <c:pt idx="31">
                <c:v>Unterlagen</c:v>
              </c:pt>
              <c:pt idx="32">
                <c:v>Anlagen</c:v>
              </c:pt>
              <c:pt idx="33">
                <c:v>Förderprogramme</c:v>
              </c:pt>
              <c:pt idx="34">
                <c:v>Bildung von Trainingsgruppen</c:v>
              </c:pt>
              <c:pt idx="35">
                <c:v>Absprache</c:v>
              </c:pt>
              <c:pt idx="36">
                <c:v>Leitende</c:v>
              </c:pt>
              <c:pt idx="37">
                <c:v>Vorlieben</c:v>
              </c:pt>
              <c:pt idx="38">
                <c:v>Stellvertretung</c:v>
              </c:pt>
              <c:pt idx="39">
                <c:v>Absprachen und Commitments</c:v>
              </c:pt>
              <c:pt idx="40">
                <c:v>Regeln</c:v>
              </c:pt>
              <c:pt idx="41">
                <c:v>Kampagnen</c:v>
              </c:pt>
              <c:pt idx="42">
                <c:v>Zusammenarbeit mit Eltern</c:v>
              </c:pt>
              <c:pt idx="43">
                <c:v>Treffen</c:v>
              </c:pt>
              <c:pt idx="44">
                <c:v>Besuche</c:v>
              </c:pt>
              <c:pt idx="45">
                <c:v>Verhaltensregeln</c:v>
              </c:pt>
              <c:pt idx="46">
                <c:v>Die Zukunft sichern - Zusammenfassung</c:v>
              </c:pt>
              <c:pt idx="47">
                <c:v>Überprüfen des Vereinsangebotes</c:v>
              </c:pt>
              <c:pt idx="48">
                <c:v>Neuerungen</c:v>
              </c:pt>
              <c:pt idx="49">
                <c:v>Umsetzung</c:v>
              </c:pt>
              <c:pt idx="50">
                <c:v>Treffen</c:v>
              </c:pt>
              <c:pt idx="51">
                <c:v>Ausgestaltung kindergerechter Angebote</c:v>
              </c:pt>
              <c:pt idx="52">
                <c:v>Angebote</c:v>
              </c:pt>
              <c:pt idx="53">
                <c:v>Vereinswechsel</c:v>
              </c:pt>
              <c:pt idx="54">
                <c:v>Neumitglieder</c:v>
              </c:pt>
              <c:pt idx="55">
                <c:v>Einbindung der Jugendlichen</c:v>
              </c:pt>
              <c:pt idx="56">
                <c:v>Leistungsziele</c:v>
              </c:pt>
              <c:pt idx="57">
                <c:v>Mitgestaltung</c:v>
              </c:pt>
              <c:pt idx="58">
                <c:v>Anliegen</c:v>
              </c:pt>
              <c:pt idx="59">
                <c:v>Förderung der Mitverantwortung</c:v>
              </c:pt>
              <c:pt idx="60">
                <c:v>Hilfsleiter</c:v>
              </c:pt>
              <c:pt idx="61">
                <c:v>Ämtli</c:v>
              </c:pt>
              <c:pt idx="62">
                <c:v>Öffentlichkeitsarbeit</c:v>
              </c:pt>
              <c:pt idx="63">
                <c:v>Zusammenarbeit und Vernetzung</c:v>
              </c:pt>
              <c:pt idx="64">
                <c:v>Kontakte</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Tabelle19!$H$2:$H$70</c15:sqref>
                  </c15:fullRef>
                </c:ext>
              </c:extLst>
              <c:f>(Tabelle19!$H$3:$H$11,Tabelle19!$H$13:$H$31,Tabelle19!$H$33:$H$50,Tabelle19!$H$52:$H$70)</c:f>
              <c:numCache>
                <c:formatCode>General</c:formatCod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numCache>
            </c:numRef>
          </c:val>
        </c:ser>
        <c:ser>
          <c:idx val="4"/>
          <c:order val="3"/>
          <c:spPr>
            <a:solidFill>
              <a:schemeClr val="accent6">
                <a:lumMod val="60000"/>
                <a:lumOff val="40000"/>
                <a:alpha val="60000"/>
              </a:schemeClr>
            </a:solidFill>
            <a:ln>
              <a:noFill/>
            </a:ln>
            <a:effectLst/>
          </c:spPr>
          <c:cat>
            <c:strLit>
              <c:ptCount val="65"/>
              <c:pt idx="0">
                <c:v>Anmeldung der Leitenden zur Aus- und Weiterbildung</c:v>
              </c:pt>
              <c:pt idx="1">
                <c:v>beraten</c:v>
              </c:pt>
              <c:pt idx="2">
                <c:v>Vereinsinteressen</c:v>
              </c:pt>
              <c:pt idx="3">
                <c:v>interessantes_weitergeben</c:v>
              </c:pt>
              <c:pt idx="4">
                <c:v>Ausbildungsstruktur</c:v>
              </c:pt>
              <c:pt idx="5">
                <c:v>Bekanntmachen von J+S</c:v>
              </c:pt>
              <c:pt idx="6">
                <c:v>J+S_Beiträge</c:v>
              </c:pt>
              <c:pt idx="7">
                <c:v>Präsenz</c:v>
              </c:pt>
              <c:pt idx="8">
                <c:v>Jahresrechnung</c:v>
              </c:pt>
              <c:pt idx="9">
                <c:v>Teamführung</c:v>
              </c:pt>
              <c:pt idx="10">
                <c:v>Leitertreffen</c:v>
              </c:pt>
              <c:pt idx="11">
                <c:v>Anliegen</c:v>
              </c:pt>
              <c:pt idx="12">
                <c:v>gem_Verständnis</c:v>
              </c:pt>
              <c:pt idx="13">
                <c:v>Begleitung und Beratung</c:v>
              </c:pt>
              <c:pt idx="14">
                <c:v>Trainingsbesuche</c:v>
              </c:pt>
              <c:pt idx="15">
                <c:v>Feedback</c:v>
              </c:pt>
              <c:pt idx="16">
                <c:v>Unterstützung</c:v>
              </c:pt>
              <c:pt idx="17">
                <c:v>Dank und Anerkennung</c:v>
              </c:pt>
              <c:pt idx="18">
                <c:v>Leistungen</c:v>
              </c:pt>
              <c:pt idx="19">
                <c:v>öffentlich</c:v>
              </c:pt>
              <c:pt idx="20">
                <c:v>Kostenübernahme</c:v>
              </c:pt>
              <c:pt idx="21">
                <c:v>Teambildung</c:v>
              </c:pt>
              <c:pt idx="22">
                <c:v>Teamausflug</c:v>
              </c:pt>
              <c:pt idx="23">
                <c:v>informelle_Treffen</c:v>
              </c:pt>
              <c:pt idx="24">
                <c:v>Jugendliche</c:v>
              </c:pt>
              <c:pt idx="25">
                <c:v>Konfliktbewältigung</c:v>
              </c:pt>
              <c:pt idx="26">
                <c:v>Ansprechsperson</c:v>
              </c:pt>
              <c:pt idx="27">
                <c:v>proaktiv</c:v>
              </c:pt>
              <c:pt idx="28">
                <c:v>Den Alltag bewältigen - Zusammenfassung</c:v>
              </c:pt>
              <c:pt idx="29">
                <c:v>Jahres- und Saisonplanung</c:v>
              </c:pt>
              <c:pt idx="30">
                <c:v>Planung</c:v>
              </c:pt>
              <c:pt idx="31">
                <c:v>Unterlagen</c:v>
              </c:pt>
              <c:pt idx="32">
                <c:v>Anlagen</c:v>
              </c:pt>
              <c:pt idx="33">
                <c:v>Förderprogramme</c:v>
              </c:pt>
              <c:pt idx="34">
                <c:v>Bildung von Trainingsgruppen</c:v>
              </c:pt>
              <c:pt idx="35">
                <c:v>Absprache</c:v>
              </c:pt>
              <c:pt idx="36">
                <c:v>Leitende</c:v>
              </c:pt>
              <c:pt idx="37">
                <c:v>Vorlieben</c:v>
              </c:pt>
              <c:pt idx="38">
                <c:v>Stellvertretung</c:v>
              </c:pt>
              <c:pt idx="39">
                <c:v>Absprachen und Commitments</c:v>
              </c:pt>
              <c:pt idx="40">
                <c:v>Regeln</c:v>
              </c:pt>
              <c:pt idx="41">
                <c:v>Kampagnen</c:v>
              </c:pt>
              <c:pt idx="42">
                <c:v>Zusammenarbeit mit Eltern</c:v>
              </c:pt>
              <c:pt idx="43">
                <c:v>Treffen</c:v>
              </c:pt>
              <c:pt idx="44">
                <c:v>Besuche</c:v>
              </c:pt>
              <c:pt idx="45">
                <c:v>Verhaltensregeln</c:v>
              </c:pt>
              <c:pt idx="46">
                <c:v>Die Zukunft sichern - Zusammenfassung</c:v>
              </c:pt>
              <c:pt idx="47">
                <c:v>Überprüfen des Vereinsangebotes</c:v>
              </c:pt>
              <c:pt idx="48">
                <c:v>Neuerungen</c:v>
              </c:pt>
              <c:pt idx="49">
                <c:v>Umsetzung</c:v>
              </c:pt>
              <c:pt idx="50">
                <c:v>Treffen</c:v>
              </c:pt>
              <c:pt idx="51">
                <c:v>Ausgestaltung kindergerechter Angebote</c:v>
              </c:pt>
              <c:pt idx="52">
                <c:v>Angebote</c:v>
              </c:pt>
              <c:pt idx="53">
                <c:v>Vereinswechsel</c:v>
              </c:pt>
              <c:pt idx="54">
                <c:v>Neumitglieder</c:v>
              </c:pt>
              <c:pt idx="55">
                <c:v>Einbindung der Jugendlichen</c:v>
              </c:pt>
              <c:pt idx="56">
                <c:v>Leistungsziele</c:v>
              </c:pt>
              <c:pt idx="57">
                <c:v>Mitgestaltung</c:v>
              </c:pt>
              <c:pt idx="58">
                <c:v>Anliegen</c:v>
              </c:pt>
              <c:pt idx="59">
                <c:v>Förderung der Mitverantwortung</c:v>
              </c:pt>
              <c:pt idx="60">
                <c:v>Hilfsleiter</c:v>
              </c:pt>
              <c:pt idx="61">
                <c:v>Ämtli</c:v>
              </c:pt>
              <c:pt idx="62">
                <c:v>Öffentlichkeitsarbeit</c:v>
              </c:pt>
              <c:pt idx="63">
                <c:v>Zusammenarbeit und Vernetzung</c:v>
              </c:pt>
              <c:pt idx="64">
                <c:v>Kontakte</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Tabelle19!$I$2:$I$70</c15:sqref>
                  </c15:fullRef>
                </c:ext>
              </c:extLst>
              <c:f>(Tabelle19!$I$3:$I$11,Tabelle19!$I$13:$I$31,Tabelle19!$I$33:$I$50,Tabelle19!$I$52:$I$70)</c:f>
              <c:numCache>
                <c:formatCode>General</c:formatCod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numCache>
            </c:numRef>
          </c:val>
        </c:ser>
        <c:ser>
          <c:idx val="0"/>
          <c:order val="4"/>
          <c:spPr>
            <a:noFill/>
            <a:ln w="38100">
              <a:solidFill>
                <a:schemeClr val="accent5"/>
              </a:solidFill>
            </a:ln>
            <a:effectLst/>
          </c:spPr>
          <c:cat>
            <c:strRef>
              <c:extLst>
                <c:ext xmlns:c15="http://schemas.microsoft.com/office/drawing/2012/chart" uri="{02D57815-91ED-43cb-92C2-25804820EDAC}">
                  <c15:fullRef>
                    <c15:sqref>Tabelle19!$A$2:$A$70</c15:sqref>
                  </c15:fullRef>
                </c:ext>
              </c:extLst>
              <c:f>(Tabelle19!$A$3:$A$11,Tabelle19!$A$13:$A$31,Tabelle19!$A$33:$A$50,Tabelle19!$A$52:$A$70)</c:f>
              <c:strCache>
                <c:ptCount val="65"/>
                <c:pt idx="0">
                  <c:v>Anmeldung der Leitenden zur Aus- und Weiterbildung</c:v>
                </c:pt>
                <c:pt idx="1">
                  <c:v>beraten</c:v>
                </c:pt>
                <c:pt idx="2">
                  <c:v>Vereinsinteressen</c:v>
                </c:pt>
                <c:pt idx="3">
                  <c:v>interessantes_weitergeben</c:v>
                </c:pt>
                <c:pt idx="4">
                  <c:v>Ausbildungsstruktur</c:v>
                </c:pt>
                <c:pt idx="5">
                  <c:v>Bekanntmachen von J+S</c:v>
                </c:pt>
                <c:pt idx="6">
                  <c:v>J+S_Beiträge</c:v>
                </c:pt>
                <c:pt idx="7">
                  <c:v>Präsenz</c:v>
                </c:pt>
                <c:pt idx="8">
                  <c:v>Jahresrechnung</c:v>
                </c:pt>
                <c:pt idx="9">
                  <c:v>Teamführung</c:v>
                </c:pt>
                <c:pt idx="10">
                  <c:v>Leitertreffen</c:v>
                </c:pt>
                <c:pt idx="11">
                  <c:v>Anliegen</c:v>
                </c:pt>
                <c:pt idx="12">
                  <c:v>gem_Verständnis</c:v>
                </c:pt>
                <c:pt idx="13">
                  <c:v>Begleitung und Beratung</c:v>
                </c:pt>
                <c:pt idx="14">
                  <c:v>Trainingsbesuche</c:v>
                </c:pt>
                <c:pt idx="15">
                  <c:v>Feedback</c:v>
                </c:pt>
                <c:pt idx="16">
                  <c:v>Unterstützung</c:v>
                </c:pt>
                <c:pt idx="17">
                  <c:v>Dank und Anerkennung</c:v>
                </c:pt>
                <c:pt idx="18">
                  <c:v>Leistungen</c:v>
                </c:pt>
                <c:pt idx="19">
                  <c:v>öffentlich</c:v>
                </c:pt>
                <c:pt idx="20">
                  <c:v>Kostenübernahme</c:v>
                </c:pt>
                <c:pt idx="21">
                  <c:v>Teambildung</c:v>
                </c:pt>
                <c:pt idx="22">
                  <c:v>Teamausflug</c:v>
                </c:pt>
                <c:pt idx="23">
                  <c:v>informelle_Treffen</c:v>
                </c:pt>
                <c:pt idx="24">
                  <c:v>Jugendliche</c:v>
                </c:pt>
                <c:pt idx="25">
                  <c:v>Konfliktbewältigung</c:v>
                </c:pt>
                <c:pt idx="26">
                  <c:v>Ansprechsperson</c:v>
                </c:pt>
                <c:pt idx="27">
                  <c:v>proaktiv</c:v>
                </c:pt>
                <c:pt idx="28">
                  <c:v>Den Alltag bewältigen - Zusammenfassung</c:v>
                </c:pt>
                <c:pt idx="29">
                  <c:v>Jahres- und Saisonplanung</c:v>
                </c:pt>
                <c:pt idx="30">
                  <c:v>Planung</c:v>
                </c:pt>
                <c:pt idx="31">
                  <c:v>Unterlagen</c:v>
                </c:pt>
                <c:pt idx="32">
                  <c:v>Anlagen</c:v>
                </c:pt>
                <c:pt idx="33">
                  <c:v>Förderprogramme</c:v>
                </c:pt>
                <c:pt idx="34">
                  <c:v>Bildung von Trainingsgruppen</c:v>
                </c:pt>
                <c:pt idx="35">
                  <c:v>Absprache</c:v>
                </c:pt>
                <c:pt idx="36">
                  <c:v>Leitende</c:v>
                </c:pt>
                <c:pt idx="37">
                  <c:v>Vorlieben</c:v>
                </c:pt>
                <c:pt idx="38">
                  <c:v>Stellvertretung</c:v>
                </c:pt>
                <c:pt idx="39">
                  <c:v>Absprachen und Commitments</c:v>
                </c:pt>
                <c:pt idx="40">
                  <c:v>Regeln</c:v>
                </c:pt>
                <c:pt idx="41">
                  <c:v>Kampagnen</c:v>
                </c:pt>
                <c:pt idx="42">
                  <c:v>Zusammenarbeit mit Eltern</c:v>
                </c:pt>
                <c:pt idx="43">
                  <c:v>Treffen</c:v>
                </c:pt>
                <c:pt idx="44">
                  <c:v>Besuche</c:v>
                </c:pt>
                <c:pt idx="45">
                  <c:v>Verhaltensregeln</c:v>
                </c:pt>
                <c:pt idx="46">
                  <c:v>Die Zukunft sichern - Zusammenfassung</c:v>
                </c:pt>
                <c:pt idx="47">
                  <c:v>Überprüfen des Vereinsangebotes</c:v>
                </c:pt>
                <c:pt idx="48">
                  <c:v>Neuerungen</c:v>
                </c:pt>
                <c:pt idx="49">
                  <c:v>Umsetzung</c:v>
                </c:pt>
                <c:pt idx="50">
                  <c:v>Treffen</c:v>
                </c:pt>
                <c:pt idx="51">
                  <c:v>Ausgestaltung kindergerechter Angebote</c:v>
                </c:pt>
                <c:pt idx="52">
                  <c:v>Angebote</c:v>
                </c:pt>
                <c:pt idx="53">
                  <c:v>Vereinswechsel</c:v>
                </c:pt>
                <c:pt idx="54">
                  <c:v>Neumitglieder</c:v>
                </c:pt>
                <c:pt idx="55">
                  <c:v>Einbindung der Jugendlichen</c:v>
                </c:pt>
                <c:pt idx="56">
                  <c:v>Leistungsziele</c:v>
                </c:pt>
                <c:pt idx="57">
                  <c:v>Mitgestaltung</c:v>
                </c:pt>
                <c:pt idx="58">
                  <c:v>Anliegen</c:v>
                </c:pt>
                <c:pt idx="59">
                  <c:v>Förderung der Mitverantwortung</c:v>
                </c:pt>
                <c:pt idx="60">
                  <c:v>Hilfsleiter</c:v>
                </c:pt>
                <c:pt idx="61">
                  <c:v>Ämtli</c:v>
                </c:pt>
                <c:pt idx="62">
                  <c:v>Öffentlichkeitsarbeit</c:v>
                </c:pt>
                <c:pt idx="63">
                  <c:v>Zusammenarbeit und Vernetzung</c:v>
                </c:pt>
                <c:pt idx="64">
                  <c:v>Kontakte</c:v>
                </c:pt>
              </c:strCache>
            </c:strRef>
          </c:cat>
          <c:val>
            <c:numRef>
              <c:extLst>
                <c:ext xmlns:c15="http://schemas.microsoft.com/office/drawing/2012/chart" uri="{02D57815-91ED-43cb-92C2-25804820EDAC}">
                  <c15:fullRef>
                    <c15:sqref>Tabelle19!$C$2:$C$70</c15:sqref>
                  </c15:fullRef>
                </c:ext>
              </c:extLst>
              <c:f>(Tabelle19!$C$3:$C$11,Tabelle19!$C$13:$C$31,Tabelle19!$C$33:$C$50,Tabelle19!$C$52:$C$70)</c:f>
              <c:numCache>
                <c:formatCode>0</c:formatCode>
                <c:ptCount val="65"/>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numCache>
            </c:numRef>
          </c:val>
        </c:ser>
        <c:dLbls>
          <c:showLegendKey val="0"/>
          <c:showVal val="0"/>
          <c:showCatName val="0"/>
          <c:showSerName val="0"/>
          <c:showPercent val="0"/>
          <c:showBubbleSize val="0"/>
        </c:dLbls>
        <c:axId val="142426272"/>
        <c:axId val="142426664"/>
      </c:radarChart>
      <c:catAx>
        <c:axId val="142426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de-DE"/>
          </a:p>
        </c:txPr>
        <c:crossAx val="142426664"/>
        <c:crosses val="autoZero"/>
        <c:auto val="1"/>
        <c:lblAlgn val="ctr"/>
        <c:lblOffset val="100"/>
        <c:noMultiLvlLbl val="0"/>
      </c:catAx>
      <c:valAx>
        <c:axId val="142426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2426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Tabelle18!$D$5" horiz="1" max="100" page="10" val="50"/>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Tabelle18!$J$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Scroll" dx="22" fmlaLink="Tabelle18!$K$5" horiz="1" max="100" page="10" val="50"/>
</file>

<file path=xl/ctrlProps/ctrlProp14.xml><?xml version="1.0" encoding="utf-8"?>
<formControlPr xmlns="http://schemas.microsoft.com/office/spreadsheetml/2009/9/main" objectType="Scroll" dx="22" fmlaLink="Tabelle18!$L$5" horiz="1" max="100" page="10" val="50"/>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Tabelle18!$M$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Scroll" dx="22" fmlaLink="Tabelle18!$O$5" horiz="1" max="100" page="10" val="50"/>
</file>

<file path=xl/ctrlProps/ctrlProp19.xml><?xml version="1.0" encoding="utf-8"?>
<formControlPr xmlns="http://schemas.microsoft.com/office/spreadsheetml/2009/9/main" objectType="Scroll" dx="22" fmlaLink="Tabelle18!$N$5" horiz="1" max="100" page="10" val="50"/>
</file>

<file path=xl/ctrlProps/ctrlProp2.xml><?xml version="1.0" encoding="utf-8"?>
<formControlPr xmlns="http://schemas.microsoft.com/office/spreadsheetml/2009/9/main" objectType="Scroll" dx="22" fmlaLink="Tabelle18!$C$5" horiz="1" max="100" page="10" val="50"/>
</file>

<file path=xl/ctrlProps/ctrlProp20.xml><?xml version="1.0" encoding="utf-8"?>
<formControlPr xmlns="http://schemas.microsoft.com/office/spreadsheetml/2009/9/main" objectType="CheckBox" fmlaLink="Tabelle18!$R$6" lockText="1" noThreeD="1"/>
</file>

<file path=xl/ctrlProps/ctrlProp21.xml><?xml version="1.0" encoding="utf-8"?>
<formControlPr xmlns="http://schemas.microsoft.com/office/spreadsheetml/2009/9/main" objectType="CheckBox" fmlaLink="Tabelle18!$R$8" lockText="1" noThreeD="1"/>
</file>

<file path=xl/ctrlProps/ctrlProp22.xml><?xml version="1.0" encoding="utf-8"?>
<formControlPr xmlns="http://schemas.microsoft.com/office/spreadsheetml/2009/9/main" objectType="CheckBox" fmlaLink="Tabelle18!$R$7" lockText="1" noThreeD="1"/>
</file>

<file path=xl/ctrlProps/ctrlProp23.xml><?xml version="1.0" encoding="utf-8"?>
<formControlPr xmlns="http://schemas.microsoft.com/office/spreadsheetml/2009/9/main" objectType="CheckBox" fmlaLink="Tabelle18!$R$9" lockText="1" noThreeD="1"/>
</file>

<file path=xl/ctrlProps/ctrlProp24.xml><?xml version="1.0" encoding="utf-8"?>
<formControlPr xmlns="http://schemas.microsoft.com/office/spreadsheetml/2009/9/main" objectType="Scroll" dx="22" fmlaLink="Tabelle18!$P$5" horiz="1" max="100" page="10" val="50"/>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Tabelle18!$Q$5"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Scroll" dx="22" fmlaLink="Tabelle18!$B$5" horiz="1" max="100" page="10" val="50"/>
</file>

<file path=xl/ctrlProps/ctrlProp30.xml><?xml version="1.0" encoding="utf-8"?>
<formControlPr xmlns="http://schemas.microsoft.com/office/spreadsheetml/2009/9/main" objectType="Radio" firstButton="1" fmlaLink="Tabelle18!$S$5"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Scroll" dx="22" fmlaLink="Tabelle18!$U$5" horiz="1" max="100" page="10" val="50"/>
</file>

<file path=xl/ctrlProps/ctrlProp33.xml><?xml version="1.0" encoding="utf-8"?>
<formControlPr xmlns="http://schemas.microsoft.com/office/spreadsheetml/2009/9/main" objectType="Scroll" dx="22" fmlaLink="Tabelle18!$T$5" horiz="1" max="100" page="10" val="50"/>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Tabelle18!$V$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Scroll" dx="22" fmlaLink="Tabelle18!$W$5" horiz="1" max="100" page="10" val="50"/>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Tabelle18!$BM$5" lockText="1" noThreeD="1"/>
</file>

<file path=xl/ctrlProps/ctrlProp4.xml><?xml version="1.0" encoding="utf-8"?>
<formControlPr xmlns="http://schemas.microsoft.com/office/spreadsheetml/2009/9/main" objectType="Scroll" dx="22" fmlaLink="Tabelle18!$E$5" horiz="1" max="100" page="10" val="50"/>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Tabelle18!$Z$5"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Scroll" dx="22" fmlaLink="Tabelle18!$X$5" horiz="1" max="100" page="10" val="50"/>
</file>

<file path=xl/ctrlProps/ctrlProp45.xml><?xml version="1.0" encoding="utf-8"?>
<formControlPr xmlns="http://schemas.microsoft.com/office/spreadsheetml/2009/9/main" objectType="Scroll" dx="22" fmlaLink="Tabelle18!$Y$5" horiz="1" max="100" page="10" val="50"/>
</file>

<file path=xl/ctrlProps/ctrlProp46.xml><?xml version="1.0" encoding="utf-8"?>
<formControlPr xmlns="http://schemas.microsoft.com/office/spreadsheetml/2009/9/main" objectType="Scroll" dx="22" fmlaLink="Tabelle18!$G$5" horiz="1" max="100" page="10" val="50"/>
</file>

<file path=xl/ctrlProps/ctrlProp47.xml><?xml version="1.0" encoding="utf-8"?>
<formControlPr xmlns="http://schemas.microsoft.com/office/spreadsheetml/2009/9/main" objectType="Scroll" dx="22" fmlaLink="Tabelle18!$AB$5" horiz="1" max="100" page="10" val="50"/>
</file>

<file path=xl/ctrlProps/ctrlProp48.xml><?xml version="1.0" encoding="utf-8"?>
<formControlPr xmlns="http://schemas.microsoft.com/office/spreadsheetml/2009/9/main" objectType="Scroll" dx="22" fmlaLink="Tabelle18!$AC$5" horiz="1" max="100" page="10" val="50"/>
</file>

<file path=xl/ctrlProps/ctrlProp49.xml><?xml version="1.0" encoding="utf-8"?>
<formControlPr xmlns="http://schemas.microsoft.com/office/spreadsheetml/2009/9/main" objectType="Scroll" dx="22" fmlaLink="Tabelle18!$AD$5" horiz="1" max="100" page="10" val="50"/>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Scroll" dx="22" fmlaLink="Tabelle18!$AA$5" horiz="1" max="100" page="10" val="50"/>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Tabelle18!$AF$5"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Scroll" dx="22" fmlaLink="Tabelle18!$AE$5" horiz="1" max="100" page="10" val="50"/>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Tabelle18!$AI$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Scroll" dx="22" fmlaLink="Tabelle18!$AG$5" horiz="1" max="100" page="10" val="50"/>
</file>

<file path=xl/ctrlProps/ctrlProp59.xml><?xml version="1.0" encoding="utf-8"?>
<formControlPr xmlns="http://schemas.microsoft.com/office/spreadsheetml/2009/9/main" objectType="Scroll" dx="22" fmlaLink="Tabelle18!$AH$5" horiz="1" max="100" page="10" val="50"/>
</file>

<file path=xl/ctrlProps/ctrlProp6.xml><?xml version="1.0" encoding="utf-8"?>
<formControlPr xmlns="http://schemas.microsoft.com/office/spreadsheetml/2009/9/main" objectType="Radio" firstButton="1" fmlaLink="Tabelle18!$I$5" lockText="1" noThreeD="1"/>
</file>

<file path=xl/ctrlProps/ctrlProp60.xml><?xml version="1.0" encoding="utf-8"?>
<formControlPr xmlns="http://schemas.microsoft.com/office/spreadsheetml/2009/9/main" objectType="Scroll" dx="22" fmlaLink="Tabelle18!$AJ$5" horiz="1" max="100" page="10" val="50"/>
</file>

<file path=xl/ctrlProps/ctrlProp61.xml><?xml version="1.0" encoding="utf-8"?>
<formControlPr xmlns="http://schemas.microsoft.com/office/spreadsheetml/2009/9/main" objectType="Scroll" dx="22" fmlaLink="Tabelle18!$AK$5" horiz="1" max="100" page="10" val="50"/>
</file>

<file path=xl/ctrlProps/ctrlProp62.xml><?xml version="1.0" encoding="utf-8"?>
<formControlPr xmlns="http://schemas.microsoft.com/office/spreadsheetml/2009/9/main" objectType="Scroll" dx="22" fmlaLink="Tabelle18!$AL$5" horiz="1" max="100" page="10" val="50"/>
</file>

<file path=xl/ctrlProps/ctrlProp63.xml><?xml version="1.0" encoding="utf-8"?>
<formControlPr xmlns="http://schemas.microsoft.com/office/spreadsheetml/2009/9/main" objectType="Scroll" dx="22" fmlaLink="Tabelle18!$AM$5" horiz="1" max="100" page="10" val="50"/>
</file>

<file path=xl/ctrlProps/ctrlProp64.xml><?xml version="1.0" encoding="utf-8"?>
<formControlPr xmlns="http://schemas.microsoft.com/office/spreadsheetml/2009/9/main" objectType="Scroll" dx="22" fmlaLink="Tabelle18!$AN$5" horiz="1" max="100" page="10" val="50"/>
</file>

<file path=xl/ctrlProps/ctrlProp65.xml><?xml version="1.0" encoding="utf-8"?>
<formControlPr xmlns="http://schemas.microsoft.com/office/spreadsheetml/2009/9/main" objectType="Scroll" dx="22" fmlaLink="Tabelle18!$AO$5" horiz="1" max="100" page="10" val="50"/>
</file>

<file path=xl/ctrlProps/ctrlProp66.xml><?xml version="1.0" encoding="utf-8"?>
<formControlPr xmlns="http://schemas.microsoft.com/office/spreadsheetml/2009/9/main" objectType="Scroll" dx="22" fmlaLink="Tabelle18!$AP$5" horiz="1" max="100" page="10" val="50"/>
</file>

<file path=xl/ctrlProps/ctrlProp67.xml><?xml version="1.0" encoding="utf-8"?>
<formControlPr xmlns="http://schemas.microsoft.com/office/spreadsheetml/2009/9/main" objectType="Scroll" dx="22" fmlaLink="Tabelle18!$AQ$5" horiz="1" max="100" page="10" val="50"/>
</file>

<file path=xl/ctrlProps/ctrlProp68.xml><?xml version="1.0" encoding="utf-8"?>
<formControlPr xmlns="http://schemas.microsoft.com/office/spreadsheetml/2009/9/main" objectType="Scroll" dx="22" fmlaLink="Tabelle18!$AR$5" horiz="1" max="100" page="10" val="50"/>
</file>

<file path=xl/ctrlProps/ctrlProp69.xml><?xml version="1.0" encoding="utf-8"?>
<formControlPr xmlns="http://schemas.microsoft.com/office/spreadsheetml/2009/9/main" objectType="Scroll" dx="22" fmlaLink="Tabelle18!$AS$5" horiz="1" max="100" page="10" val="50"/>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Scroll" dx="22" fmlaLink="Tabelle18!$AT$5" horiz="1" max="100" page="10" val="50"/>
</file>

<file path=xl/ctrlProps/ctrlProp71.xml><?xml version="1.0" encoding="utf-8"?>
<formControlPr xmlns="http://schemas.microsoft.com/office/spreadsheetml/2009/9/main" objectType="Scroll" dx="22" fmlaLink="Tabelle18!$AU$5" horiz="1" max="100" page="10" val="50"/>
</file>

<file path=xl/ctrlProps/ctrlProp72.xml><?xml version="1.0" encoding="utf-8"?>
<formControlPr xmlns="http://schemas.microsoft.com/office/spreadsheetml/2009/9/main" objectType="Scroll" dx="22" fmlaLink="Tabelle18!$AV$5" horiz="1" max="100" page="10" val="50"/>
</file>

<file path=xl/ctrlProps/ctrlProp73.xml><?xml version="1.0" encoding="utf-8"?>
<formControlPr xmlns="http://schemas.microsoft.com/office/spreadsheetml/2009/9/main" objectType="Scroll" dx="22" fmlaLink="Tabelle18!$AW$5" horiz="1" max="100" page="10" val="50"/>
</file>

<file path=xl/ctrlProps/ctrlProp74.xml><?xml version="1.0" encoding="utf-8"?>
<formControlPr xmlns="http://schemas.microsoft.com/office/spreadsheetml/2009/9/main" objectType="Scroll" dx="22" fmlaLink="Tabelle18!$AX$5" horiz="1" max="100" page="10" val="50"/>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Tabelle18!$AY$5"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fmlaLink="Tabelle18!$AZ$5" lockText="1" noThreeD="1"/>
</file>

<file path=xl/ctrlProps/ctrlProp8.xml><?xml version="1.0" encoding="utf-8"?>
<formControlPr xmlns="http://schemas.microsoft.com/office/spreadsheetml/2009/9/main" objectType="Scroll" dx="22" fmlaLink="Tabelle18!$F$5" horiz="1" max="100" page="10" val="50"/>
</file>

<file path=xl/ctrlProps/ctrlProp80.xml><?xml version="1.0" encoding="utf-8"?>
<formControlPr xmlns="http://schemas.microsoft.com/office/spreadsheetml/2009/9/main" objectType="CheckBox" fmlaLink="Tabelle18!$BA$5" lockText="1" noThreeD="1"/>
</file>

<file path=xl/ctrlProps/ctrlProp81.xml><?xml version="1.0" encoding="utf-8"?>
<formControlPr xmlns="http://schemas.microsoft.com/office/spreadsheetml/2009/9/main" objectType="CheckBox" fmlaLink="Tabelle18!$BB$5" lockText="1" noThreeD="1"/>
</file>

<file path=xl/ctrlProps/ctrlProp82.xml><?xml version="1.0" encoding="utf-8"?>
<formControlPr xmlns="http://schemas.microsoft.com/office/spreadsheetml/2009/9/main" objectType="CheckBox" fmlaLink="Tabelle18!$BC$5" lockText="1" noThreeD="1"/>
</file>

<file path=xl/ctrlProps/ctrlProp83.xml><?xml version="1.0" encoding="utf-8"?>
<formControlPr xmlns="http://schemas.microsoft.com/office/spreadsheetml/2009/9/main" objectType="CheckBox" fmlaLink="Tabelle18!$BD$5" lockText="1" noThreeD="1"/>
</file>

<file path=xl/ctrlProps/ctrlProp84.xml><?xml version="1.0" encoding="utf-8"?>
<formControlPr xmlns="http://schemas.microsoft.com/office/spreadsheetml/2009/9/main" objectType="CheckBox" fmlaLink="Tabelle18!$BE$5" lockText="1" noThreeD="1"/>
</file>

<file path=xl/ctrlProps/ctrlProp85.xml><?xml version="1.0" encoding="utf-8"?>
<formControlPr xmlns="http://schemas.microsoft.com/office/spreadsheetml/2009/9/main" objectType="CheckBox" fmlaLink="Tabelle18!$BF$5" lockText="1" noThreeD="1"/>
</file>

<file path=xl/ctrlProps/ctrlProp86.xml><?xml version="1.0" encoding="utf-8"?>
<formControlPr xmlns="http://schemas.microsoft.com/office/spreadsheetml/2009/9/main" objectType="CheckBox" fmlaLink="Tabelle18!$BH$5" lockText="1" noThreeD="1"/>
</file>

<file path=xl/ctrlProps/ctrlProp87.xml><?xml version="1.0" encoding="utf-8"?>
<formControlPr xmlns="http://schemas.microsoft.com/office/spreadsheetml/2009/9/main" objectType="CheckBox" fmlaLink="Tabelle18!$BI$5" lockText="1" noThreeD="1"/>
</file>

<file path=xl/ctrlProps/ctrlProp88.xml><?xml version="1.0" encoding="utf-8"?>
<formControlPr xmlns="http://schemas.microsoft.com/office/spreadsheetml/2009/9/main" objectType="CheckBox" fmlaLink="Tabelle18!$BJ$5" lockText="1" noThreeD="1"/>
</file>

<file path=xl/ctrlProps/ctrlProp9.xml><?xml version="1.0" encoding="utf-8"?>
<formControlPr xmlns="http://schemas.microsoft.com/office/spreadsheetml/2009/9/main" objectType="Scroll" dx="22" fmlaLink="Tabelle18!$H$5" horiz="1" max="100" page="10" val="5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0</xdr:row>
      <xdr:rowOff>19050</xdr:rowOff>
    </xdr:from>
    <xdr:to>
      <xdr:col>6</xdr:col>
      <xdr:colOff>752393</xdr:colOff>
      <xdr:row>1</xdr:row>
      <xdr:rowOff>38017</xdr:rowOff>
    </xdr:to>
    <xdr:pic>
      <xdr:nvPicPr>
        <xdr:cNvPr id="2" name="Grafik 1"/>
        <xdr:cNvPicPr>
          <a:picLocks noChangeAspect="1"/>
        </xdr:cNvPicPr>
      </xdr:nvPicPr>
      <xdr:blipFill>
        <a:blip xmlns:r="http://schemas.openxmlformats.org/officeDocument/2006/relationships" r:embed="rId1"/>
        <a:stretch>
          <a:fillRect/>
        </a:stretch>
      </xdr:blipFill>
      <xdr:spPr>
        <a:xfrm>
          <a:off x="8648700" y="19050"/>
          <a:ext cx="657143" cy="666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295275</xdr:colOff>
      <xdr:row>3</xdr:row>
      <xdr:rowOff>209550</xdr:rowOff>
    </xdr:from>
    <xdr:to>
      <xdr:col>2</xdr:col>
      <xdr:colOff>3366983</xdr:colOff>
      <xdr:row>3</xdr:row>
      <xdr:rowOff>764731</xdr:rowOff>
    </xdr:to>
    <xdr:pic>
      <xdr:nvPicPr>
        <xdr:cNvPr id="11" name="Grafik 10"/>
        <xdr:cNvPicPr>
          <a:picLocks noChangeAspect="1"/>
        </xdr:cNvPicPr>
      </xdr:nvPicPr>
      <xdr:blipFill>
        <a:blip xmlns:r="http://schemas.openxmlformats.org/officeDocument/2006/relationships" r:embed="rId1"/>
        <a:stretch>
          <a:fillRect/>
        </a:stretch>
      </xdr:blipFill>
      <xdr:spPr>
        <a:xfrm>
          <a:off x="3190875" y="137160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3</xdr:row>
          <xdr:rowOff>76200</xdr:rowOff>
        </xdr:from>
        <xdr:to>
          <xdr:col>2</xdr:col>
          <xdr:colOff>3009900</xdr:colOff>
          <xdr:row>3</xdr:row>
          <xdr:rowOff>266700</xdr:rowOff>
        </xdr:to>
        <xdr:sp macro="" textlink="">
          <xdr:nvSpPr>
            <xdr:cNvPr id="10244" name="Scroll Bar 4" hidden="1">
              <a:extLst>
                <a:ext uri="{63B3BB69-23CF-44E3-9099-C40C66FF867C}">
                  <a14:compatExt spid="_x0000_s1024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295275</xdr:colOff>
      <xdr:row>4</xdr:row>
      <xdr:rowOff>209550</xdr:rowOff>
    </xdr:from>
    <xdr:to>
      <xdr:col>2</xdr:col>
      <xdr:colOff>3366983</xdr:colOff>
      <xdr:row>4</xdr:row>
      <xdr:rowOff>764731</xdr:rowOff>
    </xdr:to>
    <xdr:pic>
      <xdr:nvPicPr>
        <xdr:cNvPr id="7" name="Grafik 6"/>
        <xdr:cNvPicPr>
          <a:picLocks noChangeAspect="1"/>
        </xdr:cNvPicPr>
      </xdr:nvPicPr>
      <xdr:blipFill>
        <a:blip xmlns:r="http://schemas.openxmlformats.org/officeDocument/2006/relationships" r:embed="rId1"/>
        <a:stretch>
          <a:fillRect/>
        </a:stretch>
      </xdr:blipFill>
      <xdr:spPr>
        <a:xfrm>
          <a:off x="3190875" y="217170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4</xdr:row>
          <xdr:rowOff>76200</xdr:rowOff>
        </xdr:from>
        <xdr:to>
          <xdr:col>2</xdr:col>
          <xdr:colOff>3009900</xdr:colOff>
          <xdr:row>4</xdr:row>
          <xdr:rowOff>266700</xdr:rowOff>
        </xdr:to>
        <xdr:sp macro="" textlink="">
          <xdr:nvSpPr>
            <xdr:cNvPr id="10245" name="Scroll Bar 5" hidden="1">
              <a:extLst>
                <a:ext uri="{63B3BB69-23CF-44E3-9099-C40C66FF867C}">
                  <a14:compatExt spid="_x0000_s1024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295275</xdr:colOff>
      <xdr:row>5</xdr:row>
      <xdr:rowOff>209550</xdr:rowOff>
    </xdr:from>
    <xdr:to>
      <xdr:col>2</xdr:col>
      <xdr:colOff>3366983</xdr:colOff>
      <xdr:row>5</xdr:row>
      <xdr:rowOff>764731</xdr:rowOff>
    </xdr:to>
    <xdr:pic>
      <xdr:nvPicPr>
        <xdr:cNvPr id="9" name="Grafik 8"/>
        <xdr:cNvPicPr>
          <a:picLocks noChangeAspect="1"/>
        </xdr:cNvPicPr>
      </xdr:nvPicPr>
      <xdr:blipFill>
        <a:blip xmlns:r="http://schemas.openxmlformats.org/officeDocument/2006/relationships" r:embed="rId1"/>
        <a:stretch>
          <a:fillRect/>
        </a:stretch>
      </xdr:blipFill>
      <xdr:spPr>
        <a:xfrm>
          <a:off x="3190875" y="296227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5</xdr:row>
          <xdr:rowOff>76200</xdr:rowOff>
        </xdr:from>
        <xdr:to>
          <xdr:col>2</xdr:col>
          <xdr:colOff>3009900</xdr:colOff>
          <xdr:row>5</xdr:row>
          <xdr:rowOff>266700</xdr:rowOff>
        </xdr:to>
        <xdr:sp macro="" textlink="">
          <xdr:nvSpPr>
            <xdr:cNvPr id="10246" name="Scroll Bar 6" hidden="1">
              <a:extLst>
                <a:ext uri="{63B3BB69-23CF-44E3-9099-C40C66FF867C}">
                  <a14:compatExt spid="_x0000_s1024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295275</xdr:colOff>
      <xdr:row>2</xdr:row>
      <xdr:rowOff>200025</xdr:rowOff>
    </xdr:from>
    <xdr:to>
      <xdr:col>2</xdr:col>
      <xdr:colOff>3366983</xdr:colOff>
      <xdr:row>2</xdr:row>
      <xdr:rowOff>755206</xdr:rowOff>
    </xdr:to>
    <xdr:pic>
      <xdr:nvPicPr>
        <xdr:cNvPr id="12" name="Grafik 11"/>
        <xdr:cNvPicPr>
          <a:picLocks noChangeAspect="1"/>
        </xdr:cNvPicPr>
      </xdr:nvPicPr>
      <xdr:blipFill>
        <a:blip xmlns:r="http://schemas.openxmlformats.org/officeDocument/2006/relationships" r:embed="rId1"/>
        <a:stretch>
          <a:fillRect/>
        </a:stretch>
      </xdr:blipFill>
      <xdr:spPr>
        <a:xfrm>
          <a:off x="3190875" y="54292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2</xdr:row>
          <xdr:rowOff>66675</xdr:rowOff>
        </xdr:from>
        <xdr:to>
          <xdr:col>2</xdr:col>
          <xdr:colOff>3009900</xdr:colOff>
          <xdr:row>2</xdr:row>
          <xdr:rowOff>257175</xdr:rowOff>
        </xdr:to>
        <xdr:sp macro="" textlink="">
          <xdr:nvSpPr>
            <xdr:cNvPr id="10247" name="Scroll Bar 7" hidden="1">
              <a:extLst>
                <a:ext uri="{63B3BB69-23CF-44E3-9099-C40C66FF867C}">
                  <a14:compatExt spid="_x0000_s1024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2" name="Grafik 1"/>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1076325</xdr:colOff>
          <xdr:row>3</xdr:row>
          <xdr:rowOff>161925</xdr:rowOff>
        </xdr:from>
        <xdr:to>
          <xdr:col>2</xdr:col>
          <xdr:colOff>2428875</xdr:colOff>
          <xdr:row>3</xdr:row>
          <xdr:rowOff>485775</xdr:rowOff>
        </xdr:to>
        <xdr:sp macro="" textlink="">
          <xdr:nvSpPr>
            <xdr:cNvPr id="11265" name="Group Box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3</xdr:row>
          <xdr:rowOff>238125</xdr:rowOff>
        </xdr:from>
        <xdr:to>
          <xdr:col>2</xdr:col>
          <xdr:colOff>1524000</xdr:colOff>
          <xdr:row>3</xdr:row>
          <xdr:rowOff>428625</xdr:rowOff>
        </xdr:to>
        <xdr:sp macro="" textlink="">
          <xdr:nvSpPr>
            <xdr:cNvPr id="11266" name="Option Button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1704975</xdr:colOff>
          <xdr:row>3</xdr:row>
          <xdr:rowOff>219075</xdr:rowOff>
        </xdr:from>
        <xdr:to>
          <xdr:col>2</xdr:col>
          <xdr:colOff>2228850</xdr:colOff>
          <xdr:row>3</xdr:row>
          <xdr:rowOff>438150</xdr:rowOff>
        </xdr:to>
        <xdr:sp macro="" textlink="">
          <xdr:nvSpPr>
            <xdr:cNvPr id="11267" name="Option Button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xdr:twoCellAnchor editAs="oneCell">
    <xdr:from>
      <xdr:col>2</xdr:col>
      <xdr:colOff>323850</xdr:colOff>
      <xdr:row>2</xdr:row>
      <xdr:rowOff>247650</xdr:rowOff>
    </xdr:from>
    <xdr:to>
      <xdr:col>2</xdr:col>
      <xdr:colOff>3390900</xdr:colOff>
      <xdr:row>2</xdr:row>
      <xdr:rowOff>723840</xdr:rowOff>
    </xdr:to>
    <xdr:pic>
      <xdr:nvPicPr>
        <xdr:cNvPr id="5" name="Grafik 4"/>
        <xdr:cNvPicPr>
          <a:picLocks noChangeAspect="1"/>
        </xdr:cNvPicPr>
      </xdr:nvPicPr>
      <xdr:blipFill>
        <a:blip xmlns:r="http://schemas.openxmlformats.org/officeDocument/2006/relationships" r:embed="rId1"/>
        <a:stretch>
          <a:fillRect/>
        </a:stretch>
      </xdr:blipFill>
      <xdr:spPr>
        <a:xfrm>
          <a:off x="3219450" y="590550"/>
          <a:ext cx="3067050" cy="4761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2</xdr:row>
          <xdr:rowOff>114300</xdr:rowOff>
        </xdr:from>
        <xdr:to>
          <xdr:col>2</xdr:col>
          <xdr:colOff>3038475</xdr:colOff>
          <xdr:row>2</xdr:row>
          <xdr:rowOff>304800</xdr:rowOff>
        </xdr:to>
        <xdr:sp macro="" textlink="">
          <xdr:nvSpPr>
            <xdr:cNvPr id="11268" name="Scroll Bar 4" hidden="1">
              <a:extLst>
                <a:ext uri="{63B3BB69-23CF-44E3-9099-C40C66FF867C}">
                  <a14:compatExt spid="_x0000_s1126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2" name="Grafik 1"/>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1238250</xdr:colOff>
          <xdr:row>4</xdr:row>
          <xdr:rowOff>95250</xdr:rowOff>
        </xdr:from>
        <xdr:to>
          <xdr:col>2</xdr:col>
          <xdr:colOff>2590800</xdr:colOff>
          <xdr:row>4</xdr:row>
          <xdr:rowOff>419100</xdr:rowOff>
        </xdr:to>
        <xdr:sp macro="" textlink="">
          <xdr:nvSpPr>
            <xdr:cNvPr id="12289" name="Group Box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1381125</xdr:colOff>
          <xdr:row>4</xdr:row>
          <xdr:rowOff>171450</xdr:rowOff>
        </xdr:from>
        <xdr:to>
          <xdr:col>2</xdr:col>
          <xdr:colOff>1685925</xdr:colOff>
          <xdr:row>4</xdr:row>
          <xdr:rowOff>361950</xdr:rowOff>
        </xdr:to>
        <xdr:sp macro="" textlink="">
          <xdr:nvSpPr>
            <xdr:cNvPr id="12290" name="Option Button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1866900</xdr:colOff>
          <xdr:row>4</xdr:row>
          <xdr:rowOff>161925</xdr:rowOff>
        </xdr:from>
        <xdr:to>
          <xdr:col>2</xdr:col>
          <xdr:colOff>2390775</xdr:colOff>
          <xdr:row>4</xdr:row>
          <xdr:rowOff>381000</xdr:rowOff>
        </xdr:to>
        <xdr:sp macro="" textlink="">
          <xdr:nvSpPr>
            <xdr:cNvPr id="12291" name="Option Button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xdr:twoCellAnchor editAs="oneCell">
    <xdr:from>
      <xdr:col>2</xdr:col>
      <xdr:colOff>342900</xdr:colOff>
      <xdr:row>2</xdr:row>
      <xdr:rowOff>276225</xdr:rowOff>
    </xdr:from>
    <xdr:to>
      <xdr:col>2</xdr:col>
      <xdr:colOff>3414608</xdr:colOff>
      <xdr:row>2</xdr:row>
      <xdr:rowOff>831406</xdr:rowOff>
    </xdr:to>
    <xdr:pic>
      <xdr:nvPicPr>
        <xdr:cNvPr id="5" name="Grafik 4"/>
        <xdr:cNvPicPr>
          <a:picLocks noChangeAspect="1"/>
        </xdr:cNvPicPr>
      </xdr:nvPicPr>
      <xdr:blipFill>
        <a:blip xmlns:r="http://schemas.openxmlformats.org/officeDocument/2006/relationships" r:embed="rId1"/>
        <a:stretch>
          <a:fillRect/>
        </a:stretch>
      </xdr:blipFill>
      <xdr:spPr>
        <a:xfrm>
          <a:off x="3238500" y="61912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2</xdr:row>
          <xdr:rowOff>142875</xdr:rowOff>
        </xdr:from>
        <xdr:to>
          <xdr:col>2</xdr:col>
          <xdr:colOff>3057525</xdr:colOff>
          <xdr:row>2</xdr:row>
          <xdr:rowOff>333375</xdr:rowOff>
        </xdr:to>
        <xdr:sp macro="" textlink="">
          <xdr:nvSpPr>
            <xdr:cNvPr id="12292" name="Scroll Bar 4" hidden="1">
              <a:extLst>
                <a:ext uri="{63B3BB69-23CF-44E3-9099-C40C66FF867C}">
                  <a14:compatExt spid="_x0000_s1229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342900</xdr:colOff>
      <xdr:row>3</xdr:row>
      <xdr:rowOff>219075</xdr:rowOff>
    </xdr:from>
    <xdr:to>
      <xdr:col>2</xdr:col>
      <xdr:colOff>3414608</xdr:colOff>
      <xdr:row>3</xdr:row>
      <xdr:rowOff>774256</xdr:rowOff>
    </xdr:to>
    <xdr:pic>
      <xdr:nvPicPr>
        <xdr:cNvPr id="7" name="Grafik 6"/>
        <xdr:cNvPicPr>
          <a:picLocks noChangeAspect="1"/>
        </xdr:cNvPicPr>
      </xdr:nvPicPr>
      <xdr:blipFill>
        <a:blip xmlns:r="http://schemas.openxmlformats.org/officeDocument/2006/relationships" r:embed="rId1"/>
        <a:stretch>
          <a:fillRect/>
        </a:stretch>
      </xdr:blipFill>
      <xdr:spPr>
        <a:xfrm>
          <a:off x="3238500" y="154305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3</xdr:row>
          <xdr:rowOff>85725</xdr:rowOff>
        </xdr:from>
        <xdr:to>
          <xdr:col>2</xdr:col>
          <xdr:colOff>3057525</xdr:colOff>
          <xdr:row>3</xdr:row>
          <xdr:rowOff>276225</xdr:rowOff>
        </xdr:to>
        <xdr:sp macro="" textlink="">
          <xdr:nvSpPr>
            <xdr:cNvPr id="12293" name="Scroll Bar 5" hidden="1">
              <a:extLst>
                <a:ext uri="{63B3BB69-23CF-44E3-9099-C40C66FF867C}">
                  <a14:compatExt spid="_x0000_s1229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342900</xdr:colOff>
      <xdr:row>5</xdr:row>
      <xdr:rowOff>219075</xdr:rowOff>
    </xdr:from>
    <xdr:to>
      <xdr:col>2</xdr:col>
      <xdr:colOff>3414608</xdr:colOff>
      <xdr:row>5</xdr:row>
      <xdr:rowOff>774256</xdr:rowOff>
    </xdr:to>
    <xdr:pic>
      <xdr:nvPicPr>
        <xdr:cNvPr id="9" name="Grafik 8"/>
        <xdr:cNvPicPr>
          <a:picLocks noChangeAspect="1"/>
        </xdr:cNvPicPr>
      </xdr:nvPicPr>
      <xdr:blipFill>
        <a:blip xmlns:r="http://schemas.openxmlformats.org/officeDocument/2006/relationships" r:embed="rId1"/>
        <a:stretch>
          <a:fillRect/>
        </a:stretch>
      </xdr:blipFill>
      <xdr:spPr>
        <a:xfrm>
          <a:off x="3238500" y="283845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5</xdr:row>
          <xdr:rowOff>85725</xdr:rowOff>
        </xdr:from>
        <xdr:to>
          <xdr:col>2</xdr:col>
          <xdr:colOff>3057525</xdr:colOff>
          <xdr:row>5</xdr:row>
          <xdr:rowOff>276225</xdr:rowOff>
        </xdr:to>
        <xdr:sp macro="" textlink="">
          <xdr:nvSpPr>
            <xdr:cNvPr id="12294" name="Scroll Bar 6" hidden="1">
              <a:extLst>
                <a:ext uri="{63B3BB69-23CF-44E3-9099-C40C66FF867C}">
                  <a14:compatExt spid="_x0000_s1229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293950</xdr:rowOff>
    </xdr:to>
    <xdr:pic>
      <xdr:nvPicPr>
        <xdr:cNvPr id="2" name="Grafik 1"/>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333375</xdr:colOff>
      <xdr:row>2</xdr:row>
      <xdr:rowOff>219075</xdr:rowOff>
    </xdr:from>
    <xdr:to>
      <xdr:col>2</xdr:col>
      <xdr:colOff>3405083</xdr:colOff>
      <xdr:row>2</xdr:row>
      <xdr:rowOff>774256</xdr:rowOff>
    </xdr:to>
    <xdr:pic>
      <xdr:nvPicPr>
        <xdr:cNvPr id="2" name="Grafik 1"/>
        <xdr:cNvPicPr>
          <a:picLocks noChangeAspect="1"/>
        </xdr:cNvPicPr>
      </xdr:nvPicPr>
      <xdr:blipFill>
        <a:blip xmlns:r="http://schemas.openxmlformats.org/officeDocument/2006/relationships" r:embed="rId1"/>
        <a:stretch>
          <a:fillRect/>
        </a:stretch>
      </xdr:blipFill>
      <xdr:spPr>
        <a:xfrm>
          <a:off x="3228975" y="56197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2</xdr:row>
          <xdr:rowOff>85725</xdr:rowOff>
        </xdr:from>
        <xdr:to>
          <xdr:col>2</xdr:col>
          <xdr:colOff>3048000</xdr:colOff>
          <xdr:row>2</xdr:row>
          <xdr:rowOff>276225</xdr:rowOff>
        </xdr:to>
        <xdr:sp macro="" textlink="">
          <xdr:nvSpPr>
            <xdr:cNvPr id="13313" name="Scroll Bar 1"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333375</xdr:colOff>
      <xdr:row>3</xdr:row>
      <xdr:rowOff>220317</xdr:rowOff>
    </xdr:from>
    <xdr:to>
      <xdr:col>2</xdr:col>
      <xdr:colOff>3405083</xdr:colOff>
      <xdr:row>3</xdr:row>
      <xdr:rowOff>775498</xdr:rowOff>
    </xdr:to>
    <xdr:pic>
      <xdr:nvPicPr>
        <xdr:cNvPr id="4" name="Grafik 3"/>
        <xdr:cNvPicPr>
          <a:picLocks noChangeAspect="1"/>
        </xdr:cNvPicPr>
      </xdr:nvPicPr>
      <xdr:blipFill>
        <a:blip xmlns:r="http://schemas.openxmlformats.org/officeDocument/2006/relationships" r:embed="rId1"/>
        <a:stretch>
          <a:fillRect/>
        </a:stretch>
      </xdr:blipFill>
      <xdr:spPr>
        <a:xfrm>
          <a:off x="3232288" y="137160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3</xdr:row>
          <xdr:rowOff>95250</xdr:rowOff>
        </xdr:from>
        <xdr:to>
          <xdr:col>2</xdr:col>
          <xdr:colOff>3048000</xdr:colOff>
          <xdr:row>3</xdr:row>
          <xdr:rowOff>285750</xdr:rowOff>
        </xdr:to>
        <xdr:sp macro="" textlink="">
          <xdr:nvSpPr>
            <xdr:cNvPr id="13314" name="Scroll Bar 2"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333375</xdr:colOff>
      <xdr:row>4</xdr:row>
      <xdr:rowOff>219075</xdr:rowOff>
    </xdr:from>
    <xdr:to>
      <xdr:col>2</xdr:col>
      <xdr:colOff>3405083</xdr:colOff>
      <xdr:row>4</xdr:row>
      <xdr:rowOff>774256</xdr:rowOff>
    </xdr:to>
    <xdr:pic>
      <xdr:nvPicPr>
        <xdr:cNvPr id="6" name="Grafik 5"/>
        <xdr:cNvPicPr>
          <a:picLocks noChangeAspect="1"/>
        </xdr:cNvPicPr>
      </xdr:nvPicPr>
      <xdr:blipFill>
        <a:blip xmlns:r="http://schemas.openxmlformats.org/officeDocument/2006/relationships" r:embed="rId1"/>
        <a:stretch>
          <a:fillRect/>
        </a:stretch>
      </xdr:blipFill>
      <xdr:spPr>
        <a:xfrm>
          <a:off x="3228975" y="216217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4</xdr:row>
          <xdr:rowOff>85725</xdr:rowOff>
        </xdr:from>
        <xdr:to>
          <xdr:col>2</xdr:col>
          <xdr:colOff>3048000</xdr:colOff>
          <xdr:row>4</xdr:row>
          <xdr:rowOff>276225</xdr:rowOff>
        </xdr:to>
        <xdr:sp macro="" textlink="">
          <xdr:nvSpPr>
            <xdr:cNvPr id="13315" name="Scroll Bar 3" hidden="1">
              <a:extLst>
                <a:ext uri="{63B3BB69-23CF-44E3-9099-C40C66FF867C}">
                  <a14:compatExt spid="_x0000_s1331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3" name="Grafik 2"/>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323850</xdr:colOff>
      <xdr:row>2</xdr:row>
      <xdr:rowOff>344142</xdr:rowOff>
    </xdr:from>
    <xdr:to>
      <xdr:col>2</xdr:col>
      <xdr:colOff>3395558</xdr:colOff>
      <xdr:row>2</xdr:row>
      <xdr:rowOff>899323</xdr:rowOff>
    </xdr:to>
    <xdr:pic>
      <xdr:nvPicPr>
        <xdr:cNvPr id="2" name="Grafik 1"/>
        <xdr:cNvPicPr>
          <a:picLocks noChangeAspect="1"/>
        </xdr:cNvPicPr>
      </xdr:nvPicPr>
      <xdr:blipFill>
        <a:blip xmlns:r="http://schemas.openxmlformats.org/officeDocument/2006/relationships" r:embed="rId1"/>
        <a:stretch>
          <a:fillRect/>
        </a:stretch>
      </xdr:blipFill>
      <xdr:spPr>
        <a:xfrm>
          <a:off x="3222763" y="692012"/>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2</xdr:row>
          <xdr:rowOff>219075</xdr:rowOff>
        </xdr:from>
        <xdr:to>
          <xdr:col>2</xdr:col>
          <xdr:colOff>3038475</xdr:colOff>
          <xdr:row>2</xdr:row>
          <xdr:rowOff>409575</xdr:rowOff>
        </xdr:to>
        <xdr:sp macro="" textlink="">
          <xdr:nvSpPr>
            <xdr:cNvPr id="14337" name="Scroll Bar 1" hidden="1">
              <a:extLst>
                <a:ext uri="{63B3BB69-23CF-44E3-9099-C40C66FF867C}">
                  <a14:compatExt spid="_x0000_s1433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323850</xdr:colOff>
      <xdr:row>3</xdr:row>
      <xdr:rowOff>219075</xdr:rowOff>
    </xdr:from>
    <xdr:to>
      <xdr:col>2</xdr:col>
      <xdr:colOff>3395558</xdr:colOff>
      <xdr:row>3</xdr:row>
      <xdr:rowOff>774256</xdr:rowOff>
    </xdr:to>
    <xdr:pic>
      <xdr:nvPicPr>
        <xdr:cNvPr id="4" name="Grafik 3"/>
        <xdr:cNvPicPr>
          <a:picLocks noChangeAspect="1"/>
        </xdr:cNvPicPr>
      </xdr:nvPicPr>
      <xdr:blipFill>
        <a:blip xmlns:r="http://schemas.openxmlformats.org/officeDocument/2006/relationships" r:embed="rId1"/>
        <a:stretch>
          <a:fillRect/>
        </a:stretch>
      </xdr:blipFill>
      <xdr:spPr>
        <a:xfrm>
          <a:off x="3219450" y="170497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3</xdr:row>
          <xdr:rowOff>85725</xdr:rowOff>
        </xdr:from>
        <xdr:to>
          <xdr:col>2</xdr:col>
          <xdr:colOff>3038475</xdr:colOff>
          <xdr:row>3</xdr:row>
          <xdr:rowOff>276225</xdr:rowOff>
        </xdr:to>
        <xdr:sp macro="" textlink="">
          <xdr:nvSpPr>
            <xdr:cNvPr id="14338" name="Scroll Bar 2" hidden="1">
              <a:extLst>
                <a:ext uri="{63B3BB69-23CF-44E3-9099-C40C66FF867C}">
                  <a14:compatExt spid="_x0000_s1433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323850</xdr:colOff>
      <xdr:row>4</xdr:row>
      <xdr:rowOff>219075</xdr:rowOff>
    </xdr:from>
    <xdr:to>
      <xdr:col>2</xdr:col>
      <xdr:colOff>3395558</xdr:colOff>
      <xdr:row>4</xdr:row>
      <xdr:rowOff>774256</xdr:rowOff>
    </xdr:to>
    <xdr:pic>
      <xdr:nvPicPr>
        <xdr:cNvPr id="6" name="Grafik 5"/>
        <xdr:cNvPicPr>
          <a:picLocks noChangeAspect="1"/>
        </xdr:cNvPicPr>
      </xdr:nvPicPr>
      <xdr:blipFill>
        <a:blip xmlns:r="http://schemas.openxmlformats.org/officeDocument/2006/relationships" r:embed="rId1"/>
        <a:stretch>
          <a:fillRect/>
        </a:stretch>
      </xdr:blipFill>
      <xdr:spPr>
        <a:xfrm>
          <a:off x="3219450" y="249555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4</xdr:row>
          <xdr:rowOff>85725</xdr:rowOff>
        </xdr:from>
        <xdr:to>
          <xdr:col>2</xdr:col>
          <xdr:colOff>3038475</xdr:colOff>
          <xdr:row>4</xdr:row>
          <xdr:rowOff>276225</xdr:rowOff>
        </xdr:to>
        <xdr:sp macro="" textlink="">
          <xdr:nvSpPr>
            <xdr:cNvPr id="14339" name="Scroll Bar 3" hidden="1">
              <a:extLst>
                <a:ext uri="{63B3BB69-23CF-44E3-9099-C40C66FF867C}">
                  <a14:compatExt spid="_x0000_s1433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3" name="Grafik 2"/>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352425</xdr:colOff>
      <xdr:row>2</xdr:row>
      <xdr:rowOff>247650</xdr:rowOff>
    </xdr:from>
    <xdr:to>
      <xdr:col>2</xdr:col>
      <xdr:colOff>3424133</xdr:colOff>
      <xdr:row>2</xdr:row>
      <xdr:rowOff>802831</xdr:rowOff>
    </xdr:to>
    <xdr:pic>
      <xdr:nvPicPr>
        <xdr:cNvPr id="2" name="Grafik 1"/>
        <xdr:cNvPicPr>
          <a:picLocks noChangeAspect="1"/>
        </xdr:cNvPicPr>
      </xdr:nvPicPr>
      <xdr:blipFill>
        <a:blip xmlns:r="http://schemas.openxmlformats.org/officeDocument/2006/relationships" r:embed="rId1"/>
        <a:stretch>
          <a:fillRect/>
        </a:stretch>
      </xdr:blipFill>
      <xdr:spPr>
        <a:xfrm>
          <a:off x="3248025" y="59055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161925</xdr:colOff>
          <xdr:row>2</xdr:row>
          <xdr:rowOff>114300</xdr:rowOff>
        </xdr:from>
        <xdr:to>
          <xdr:col>2</xdr:col>
          <xdr:colOff>3067050</xdr:colOff>
          <xdr:row>2</xdr:row>
          <xdr:rowOff>304800</xdr:rowOff>
        </xdr:to>
        <xdr:sp macro="" textlink="">
          <xdr:nvSpPr>
            <xdr:cNvPr id="15361" name="Scroll Bar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352425</xdr:colOff>
      <xdr:row>3</xdr:row>
      <xdr:rowOff>209550</xdr:rowOff>
    </xdr:from>
    <xdr:to>
      <xdr:col>2</xdr:col>
      <xdr:colOff>3424133</xdr:colOff>
      <xdr:row>3</xdr:row>
      <xdr:rowOff>764731</xdr:rowOff>
    </xdr:to>
    <xdr:pic>
      <xdr:nvPicPr>
        <xdr:cNvPr id="4" name="Grafik 3"/>
        <xdr:cNvPicPr>
          <a:picLocks noChangeAspect="1"/>
        </xdr:cNvPicPr>
      </xdr:nvPicPr>
      <xdr:blipFill>
        <a:blip xmlns:r="http://schemas.openxmlformats.org/officeDocument/2006/relationships" r:embed="rId1"/>
        <a:stretch>
          <a:fillRect/>
        </a:stretch>
      </xdr:blipFill>
      <xdr:spPr>
        <a:xfrm>
          <a:off x="3248025" y="137160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161925</xdr:colOff>
          <xdr:row>3</xdr:row>
          <xdr:rowOff>76200</xdr:rowOff>
        </xdr:from>
        <xdr:to>
          <xdr:col>2</xdr:col>
          <xdr:colOff>3067050</xdr:colOff>
          <xdr:row>3</xdr:row>
          <xdr:rowOff>266700</xdr:rowOff>
        </xdr:to>
        <xdr:sp macro="" textlink="">
          <xdr:nvSpPr>
            <xdr:cNvPr id="15362" name="Scroll Bar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352425</xdr:colOff>
      <xdr:row>4</xdr:row>
      <xdr:rowOff>220317</xdr:rowOff>
    </xdr:from>
    <xdr:to>
      <xdr:col>2</xdr:col>
      <xdr:colOff>3424133</xdr:colOff>
      <xdr:row>4</xdr:row>
      <xdr:rowOff>775498</xdr:rowOff>
    </xdr:to>
    <xdr:pic>
      <xdr:nvPicPr>
        <xdr:cNvPr id="6" name="Grafik 5"/>
        <xdr:cNvPicPr>
          <a:picLocks noChangeAspect="1"/>
        </xdr:cNvPicPr>
      </xdr:nvPicPr>
      <xdr:blipFill>
        <a:blip xmlns:r="http://schemas.openxmlformats.org/officeDocument/2006/relationships" r:embed="rId1"/>
        <a:stretch>
          <a:fillRect/>
        </a:stretch>
      </xdr:blipFill>
      <xdr:spPr>
        <a:xfrm>
          <a:off x="3251338" y="2158447"/>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161925</xdr:colOff>
          <xdr:row>4</xdr:row>
          <xdr:rowOff>95250</xdr:rowOff>
        </xdr:from>
        <xdr:to>
          <xdr:col>2</xdr:col>
          <xdr:colOff>3067050</xdr:colOff>
          <xdr:row>4</xdr:row>
          <xdr:rowOff>285750</xdr:rowOff>
        </xdr:to>
        <xdr:sp macro="" textlink="">
          <xdr:nvSpPr>
            <xdr:cNvPr id="15363" name="Scroll Bar 3" hidden="1">
              <a:extLst>
                <a:ext uri="{63B3BB69-23CF-44E3-9099-C40C66FF867C}">
                  <a14:compatExt spid="_x0000_s1536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3" name="Grafik 2"/>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371475</xdr:colOff>
      <xdr:row>2</xdr:row>
      <xdr:rowOff>238125</xdr:rowOff>
    </xdr:from>
    <xdr:to>
      <xdr:col>2</xdr:col>
      <xdr:colOff>3443183</xdr:colOff>
      <xdr:row>2</xdr:row>
      <xdr:rowOff>793306</xdr:rowOff>
    </xdr:to>
    <xdr:pic>
      <xdr:nvPicPr>
        <xdr:cNvPr id="2" name="Grafik 1"/>
        <xdr:cNvPicPr>
          <a:picLocks noChangeAspect="1"/>
        </xdr:cNvPicPr>
      </xdr:nvPicPr>
      <xdr:blipFill>
        <a:blip xmlns:r="http://schemas.openxmlformats.org/officeDocument/2006/relationships" r:embed="rId1"/>
        <a:stretch>
          <a:fillRect/>
        </a:stretch>
      </xdr:blipFill>
      <xdr:spPr>
        <a:xfrm>
          <a:off x="3267075" y="58102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180975</xdr:colOff>
          <xdr:row>2</xdr:row>
          <xdr:rowOff>104775</xdr:rowOff>
        </xdr:from>
        <xdr:to>
          <xdr:col>2</xdr:col>
          <xdr:colOff>3086100</xdr:colOff>
          <xdr:row>2</xdr:row>
          <xdr:rowOff>295275</xdr:rowOff>
        </xdr:to>
        <xdr:sp macro="" textlink="">
          <xdr:nvSpPr>
            <xdr:cNvPr id="16385" name="Scroll Bar 1" hidden="1">
              <a:extLst>
                <a:ext uri="{63B3BB69-23CF-44E3-9099-C40C66FF867C}">
                  <a14:compatExt spid="_x0000_s1638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371475</xdr:colOff>
      <xdr:row>3</xdr:row>
      <xdr:rowOff>295275</xdr:rowOff>
    </xdr:from>
    <xdr:to>
      <xdr:col>2</xdr:col>
      <xdr:colOff>3443183</xdr:colOff>
      <xdr:row>3</xdr:row>
      <xdr:rowOff>850456</xdr:rowOff>
    </xdr:to>
    <xdr:pic>
      <xdr:nvPicPr>
        <xdr:cNvPr id="4" name="Grafik 3"/>
        <xdr:cNvPicPr>
          <a:picLocks noChangeAspect="1"/>
        </xdr:cNvPicPr>
      </xdr:nvPicPr>
      <xdr:blipFill>
        <a:blip xmlns:r="http://schemas.openxmlformats.org/officeDocument/2006/relationships" r:embed="rId1"/>
        <a:stretch>
          <a:fillRect/>
        </a:stretch>
      </xdr:blipFill>
      <xdr:spPr>
        <a:xfrm>
          <a:off x="3267075" y="145732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180975</xdr:colOff>
          <xdr:row>3</xdr:row>
          <xdr:rowOff>161925</xdr:rowOff>
        </xdr:from>
        <xdr:to>
          <xdr:col>2</xdr:col>
          <xdr:colOff>3086100</xdr:colOff>
          <xdr:row>3</xdr:row>
          <xdr:rowOff>352425</xdr:rowOff>
        </xdr:to>
        <xdr:sp macro="" textlink="">
          <xdr:nvSpPr>
            <xdr:cNvPr id="16386" name="Scroll Bar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3" name="Grafik 2"/>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333375</xdr:colOff>
      <xdr:row>2</xdr:row>
      <xdr:rowOff>238125</xdr:rowOff>
    </xdr:from>
    <xdr:to>
      <xdr:col>2</xdr:col>
      <xdr:colOff>3405083</xdr:colOff>
      <xdr:row>2</xdr:row>
      <xdr:rowOff>793306</xdr:rowOff>
    </xdr:to>
    <xdr:pic>
      <xdr:nvPicPr>
        <xdr:cNvPr id="2" name="Grafik 1"/>
        <xdr:cNvPicPr>
          <a:picLocks noChangeAspect="1"/>
        </xdr:cNvPicPr>
      </xdr:nvPicPr>
      <xdr:blipFill>
        <a:blip xmlns:r="http://schemas.openxmlformats.org/officeDocument/2006/relationships" r:embed="rId1"/>
        <a:stretch>
          <a:fillRect/>
        </a:stretch>
      </xdr:blipFill>
      <xdr:spPr>
        <a:xfrm>
          <a:off x="3228975" y="58102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2</xdr:row>
          <xdr:rowOff>104775</xdr:rowOff>
        </xdr:from>
        <xdr:to>
          <xdr:col>2</xdr:col>
          <xdr:colOff>3048000</xdr:colOff>
          <xdr:row>2</xdr:row>
          <xdr:rowOff>295275</xdr:rowOff>
        </xdr:to>
        <xdr:sp macro="" textlink="">
          <xdr:nvSpPr>
            <xdr:cNvPr id="17409" name="Scroll Bar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333375</xdr:colOff>
      <xdr:row>5</xdr:row>
      <xdr:rowOff>220317</xdr:rowOff>
    </xdr:from>
    <xdr:to>
      <xdr:col>2</xdr:col>
      <xdr:colOff>3405083</xdr:colOff>
      <xdr:row>5</xdr:row>
      <xdr:rowOff>775498</xdr:rowOff>
    </xdr:to>
    <xdr:pic>
      <xdr:nvPicPr>
        <xdr:cNvPr id="4" name="Grafik 3"/>
        <xdr:cNvPicPr>
          <a:picLocks noChangeAspect="1"/>
        </xdr:cNvPicPr>
      </xdr:nvPicPr>
      <xdr:blipFill>
        <a:blip xmlns:r="http://schemas.openxmlformats.org/officeDocument/2006/relationships" r:embed="rId1"/>
        <a:stretch>
          <a:fillRect/>
        </a:stretch>
      </xdr:blipFill>
      <xdr:spPr>
        <a:xfrm>
          <a:off x="3232288" y="1736034"/>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5</xdr:row>
          <xdr:rowOff>95250</xdr:rowOff>
        </xdr:from>
        <xdr:to>
          <xdr:col>2</xdr:col>
          <xdr:colOff>3048000</xdr:colOff>
          <xdr:row>5</xdr:row>
          <xdr:rowOff>285750</xdr:rowOff>
        </xdr:to>
        <xdr:sp macro="" textlink="">
          <xdr:nvSpPr>
            <xdr:cNvPr id="17410" name="Scroll Bar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333375</xdr:colOff>
      <xdr:row>6</xdr:row>
      <xdr:rowOff>285750</xdr:rowOff>
    </xdr:from>
    <xdr:to>
      <xdr:col>2</xdr:col>
      <xdr:colOff>3405083</xdr:colOff>
      <xdr:row>6</xdr:row>
      <xdr:rowOff>840931</xdr:rowOff>
    </xdr:to>
    <xdr:pic>
      <xdr:nvPicPr>
        <xdr:cNvPr id="6" name="Grafik 5"/>
        <xdr:cNvPicPr>
          <a:picLocks noChangeAspect="1"/>
        </xdr:cNvPicPr>
      </xdr:nvPicPr>
      <xdr:blipFill>
        <a:blip xmlns:r="http://schemas.openxmlformats.org/officeDocument/2006/relationships" r:embed="rId1"/>
        <a:stretch>
          <a:fillRect/>
        </a:stretch>
      </xdr:blipFill>
      <xdr:spPr>
        <a:xfrm>
          <a:off x="3228975" y="260032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6</xdr:row>
          <xdr:rowOff>171450</xdr:rowOff>
        </xdr:from>
        <xdr:to>
          <xdr:col>2</xdr:col>
          <xdr:colOff>3048000</xdr:colOff>
          <xdr:row>6</xdr:row>
          <xdr:rowOff>361950</xdr:rowOff>
        </xdr:to>
        <xdr:sp macro="" textlink="">
          <xdr:nvSpPr>
            <xdr:cNvPr id="17411" name="Scroll Bar 3" hidden="1">
              <a:extLst>
                <a:ext uri="{63B3BB69-23CF-44E3-9099-C40C66FF867C}">
                  <a14:compatExt spid="_x0000_s1741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3" name="Grafik 2"/>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102370</xdr:colOff>
      <xdr:row>0</xdr:row>
      <xdr:rowOff>457120</xdr:rowOff>
    </xdr:from>
    <xdr:to>
      <xdr:col>14</xdr:col>
      <xdr:colOff>398369</xdr:colOff>
      <xdr:row>72</xdr:row>
      <xdr:rowOff>703170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2592346</xdr:colOff>
      <xdr:row>0</xdr:row>
      <xdr:rowOff>33054</xdr:rowOff>
    </xdr:from>
    <xdr:to>
      <xdr:col>5</xdr:col>
      <xdr:colOff>20051</xdr:colOff>
      <xdr:row>0</xdr:row>
      <xdr:rowOff>414053</xdr:rowOff>
    </xdr:to>
    <xdr:pic>
      <xdr:nvPicPr>
        <xdr:cNvPr id="4" name="Grafik 3"/>
        <xdr:cNvPicPr>
          <a:picLocks noChangeAspect="1"/>
        </xdr:cNvPicPr>
      </xdr:nvPicPr>
      <xdr:blipFill>
        <a:blip xmlns:r="http://schemas.openxmlformats.org/officeDocument/2006/relationships" r:embed="rId2"/>
        <a:stretch>
          <a:fillRect/>
        </a:stretch>
      </xdr:blipFill>
      <xdr:spPr>
        <a:xfrm>
          <a:off x="6716671" y="33054"/>
          <a:ext cx="370930" cy="380999"/>
        </a:xfrm>
        <a:prstGeom prst="rect">
          <a:avLst/>
        </a:prstGeom>
      </xdr:spPr>
    </xdr:pic>
    <xdr:clientData/>
  </xdr:twoCellAnchor>
  <xdr:twoCellAnchor editAs="oneCell">
    <xdr:from>
      <xdr:col>14</xdr:col>
      <xdr:colOff>71716</xdr:colOff>
      <xdr:row>0</xdr:row>
      <xdr:rowOff>25213</xdr:rowOff>
    </xdr:from>
    <xdr:to>
      <xdr:col>14</xdr:col>
      <xdr:colOff>443888</xdr:colOff>
      <xdr:row>0</xdr:row>
      <xdr:rowOff>406212</xdr:rowOff>
    </xdr:to>
    <xdr:pic>
      <xdr:nvPicPr>
        <xdr:cNvPr id="6" name="Grafik 5"/>
        <xdr:cNvPicPr>
          <a:picLocks noChangeAspect="1"/>
        </xdr:cNvPicPr>
      </xdr:nvPicPr>
      <xdr:blipFill>
        <a:blip xmlns:r="http://schemas.openxmlformats.org/officeDocument/2006/relationships" r:embed="rId2"/>
        <a:stretch>
          <a:fillRect/>
        </a:stretch>
      </xdr:blipFill>
      <xdr:spPr>
        <a:xfrm>
          <a:off x="13768666" y="25213"/>
          <a:ext cx="372172" cy="380999"/>
        </a:xfrm>
        <a:prstGeom prst="rect">
          <a:avLst/>
        </a:prstGeom>
      </xdr:spPr>
    </xdr:pic>
    <xdr:clientData/>
  </xdr:twoCellAnchor>
  <xdr:twoCellAnchor editAs="oneCell">
    <xdr:from>
      <xdr:col>0</xdr:col>
      <xdr:colOff>285750</xdr:colOff>
      <xdr:row>0</xdr:row>
      <xdr:rowOff>152400</xdr:rowOff>
    </xdr:from>
    <xdr:to>
      <xdr:col>4</xdr:col>
      <xdr:colOff>2399520</xdr:colOff>
      <xdr:row>0</xdr:row>
      <xdr:rowOff>438114</xdr:rowOff>
    </xdr:to>
    <xdr:pic>
      <xdr:nvPicPr>
        <xdr:cNvPr id="3" name="Grafik 2"/>
        <xdr:cNvPicPr>
          <a:picLocks noChangeAspect="1"/>
        </xdr:cNvPicPr>
      </xdr:nvPicPr>
      <xdr:blipFill>
        <a:blip xmlns:r="http://schemas.openxmlformats.org/officeDocument/2006/relationships" r:embed="rId3"/>
        <a:stretch>
          <a:fillRect/>
        </a:stretch>
      </xdr:blipFill>
      <xdr:spPr>
        <a:xfrm>
          <a:off x="285750" y="152400"/>
          <a:ext cx="6238095" cy="285714"/>
        </a:xfrm>
        <a:prstGeom prst="rect">
          <a:avLst/>
        </a:prstGeom>
      </xdr:spPr>
    </xdr:pic>
    <xdr:clientData/>
  </xdr:twoCellAnchor>
  <xdr:twoCellAnchor>
    <xdr:from>
      <xdr:col>0</xdr:col>
      <xdr:colOff>1</xdr:colOff>
      <xdr:row>0</xdr:row>
      <xdr:rowOff>462208</xdr:rowOff>
    </xdr:from>
    <xdr:to>
      <xdr:col>5</xdr:col>
      <xdr:colOff>38101</xdr:colOff>
      <xdr:row>72</xdr:row>
      <xdr:rowOff>718894</xdr:rowOff>
    </xdr:to>
    <xdr:sp macro="" textlink="">
      <xdr:nvSpPr>
        <xdr:cNvPr id="9" name="Rechteck 8"/>
        <xdr:cNvSpPr/>
      </xdr:nvSpPr>
      <xdr:spPr>
        <a:xfrm>
          <a:off x="1" y="462208"/>
          <a:ext cx="7103918" cy="11998413"/>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200025</xdr:colOff>
      <xdr:row>72</xdr:row>
      <xdr:rowOff>400049</xdr:rowOff>
    </xdr:from>
    <xdr:to>
      <xdr:col>10</xdr:col>
      <xdr:colOff>561975</xdr:colOff>
      <xdr:row>72</xdr:row>
      <xdr:rowOff>771524</xdr:rowOff>
    </xdr:to>
    <xdr:sp macro="" textlink="">
      <xdr:nvSpPr>
        <xdr:cNvPr id="2" name="Pfeil nach unten 1"/>
        <xdr:cNvSpPr/>
      </xdr:nvSpPr>
      <xdr:spPr>
        <a:xfrm>
          <a:off x="10086975" y="4800599"/>
          <a:ext cx="1123950" cy="37147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CH" sz="1100"/>
        </a:p>
      </xdr:txBody>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647700</xdr:rowOff>
        </xdr:from>
        <xdr:to>
          <xdr:col>3</xdr:col>
          <xdr:colOff>66675</xdr:colOff>
          <xdr:row>26</xdr:row>
          <xdr:rowOff>57150</xdr:rowOff>
        </xdr:to>
        <xdr:sp macro="" textlink="">
          <xdr:nvSpPr>
            <xdr:cNvPr id="19458" name="Object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2352675</xdr:colOff>
      <xdr:row>0</xdr:row>
      <xdr:rowOff>76201</xdr:rowOff>
    </xdr:from>
    <xdr:to>
      <xdr:col>1</xdr:col>
      <xdr:colOff>2038350</xdr:colOff>
      <xdr:row>1</xdr:row>
      <xdr:rowOff>638175</xdr:rowOff>
    </xdr:to>
    <xdr:sp macro="" textlink="">
      <xdr:nvSpPr>
        <xdr:cNvPr id="2" name="Pfeil nach unten 1"/>
        <xdr:cNvSpPr/>
      </xdr:nvSpPr>
      <xdr:spPr>
        <a:xfrm>
          <a:off x="2352675" y="76201"/>
          <a:ext cx="2676525" cy="923924"/>
        </a:xfrm>
        <a:prstGeom prst="downArrow">
          <a:avLst>
            <a:gd name="adj1" fmla="val 75623"/>
            <a:gd name="adj2" fmla="val 243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400" b="1"/>
            <a:t>1. Schritt:</a:t>
          </a:r>
        </a:p>
        <a:p>
          <a:pPr algn="ctr"/>
          <a:r>
            <a:rPr lang="de-CH" sz="1400" b="1"/>
            <a:t>Situation als ganzes einschätzen</a:t>
          </a:r>
        </a:p>
      </xdr:txBody>
    </xdr:sp>
    <xdr:clientData/>
  </xdr:twoCellAnchor>
  <xdr:twoCellAnchor>
    <xdr:from>
      <xdr:col>3</xdr:col>
      <xdr:colOff>1647825</xdr:colOff>
      <xdr:row>0</xdr:row>
      <xdr:rowOff>76201</xdr:rowOff>
    </xdr:from>
    <xdr:to>
      <xdr:col>7</xdr:col>
      <xdr:colOff>800100</xdr:colOff>
      <xdr:row>1</xdr:row>
      <xdr:rowOff>676275</xdr:rowOff>
    </xdr:to>
    <xdr:sp macro="" textlink="">
      <xdr:nvSpPr>
        <xdr:cNvPr id="4" name="Pfeil nach unten 3"/>
        <xdr:cNvSpPr/>
      </xdr:nvSpPr>
      <xdr:spPr>
        <a:xfrm>
          <a:off x="9448800" y="76201"/>
          <a:ext cx="2676525" cy="962024"/>
        </a:xfrm>
        <a:prstGeom prst="downArrow">
          <a:avLst>
            <a:gd name="adj1" fmla="val 75623"/>
            <a:gd name="adj2" fmla="val 228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400" b="1"/>
            <a:t>2. Schritt:</a:t>
          </a:r>
        </a:p>
        <a:p>
          <a:pPr algn="ctr"/>
          <a:r>
            <a:rPr lang="de-CH" sz="1400" b="1"/>
            <a:t>einzelne Themen bearbeiten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323850</xdr:colOff>
      <xdr:row>4</xdr:row>
      <xdr:rowOff>219075</xdr:rowOff>
    </xdr:from>
    <xdr:to>
      <xdr:col>2</xdr:col>
      <xdr:colOff>3395558</xdr:colOff>
      <xdr:row>4</xdr:row>
      <xdr:rowOff>774256</xdr:rowOff>
    </xdr:to>
    <xdr:pic>
      <xdr:nvPicPr>
        <xdr:cNvPr id="2" name="Grafik 1"/>
        <xdr:cNvPicPr>
          <a:picLocks noChangeAspect="1"/>
        </xdr:cNvPicPr>
      </xdr:nvPicPr>
      <xdr:blipFill>
        <a:blip xmlns:r="http://schemas.openxmlformats.org/officeDocument/2006/relationships" r:embed="rId1"/>
        <a:stretch>
          <a:fillRect/>
        </a:stretch>
      </xdr:blipFill>
      <xdr:spPr>
        <a:xfrm>
          <a:off x="3219450" y="226695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4</xdr:row>
          <xdr:rowOff>85725</xdr:rowOff>
        </xdr:from>
        <xdr:to>
          <xdr:col>2</xdr:col>
          <xdr:colOff>3038475</xdr:colOff>
          <xdr:row>4</xdr:row>
          <xdr:rowOff>276225</xdr:rowOff>
        </xdr:to>
        <xdr:sp macro="" textlink="">
          <xdr:nvSpPr>
            <xdr:cNvPr id="2049" name="Scroll Bar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285750</xdr:colOff>
      <xdr:row>3</xdr:row>
      <xdr:rowOff>200025</xdr:rowOff>
    </xdr:from>
    <xdr:to>
      <xdr:col>2</xdr:col>
      <xdr:colOff>3357458</xdr:colOff>
      <xdr:row>3</xdr:row>
      <xdr:rowOff>755206</xdr:rowOff>
    </xdr:to>
    <xdr:pic>
      <xdr:nvPicPr>
        <xdr:cNvPr id="4" name="Grafik 3"/>
        <xdr:cNvPicPr>
          <a:picLocks noChangeAspect="1"/>
        </xdr:cNvPicPr>
      </xdr:nvPicPr>
      <xdr:blipFill>
        <a:blip xmlns:r="http://schemas.openxmlformats.org/officeDocument/2006/relationships" r:embed="rId1"/>
        <a:stretch>
          <a:fillRect/>
        </a:stretch>
      </xdr:blipFill>
      <xdr:spPr>
        <a:xfrm>
          <a:off x="3181350" y="142875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95250</xdr:colOff>
          <xdr:row>3</xdr:row>
          <xdr:rowOff>66675</xdr:rowOff>
        </xdr:from>
        <xdr:to>
          <xdr:col>2</xdr:col>
          <xdr:colOff>3000375</xdr:colOff>
          <xdr:row>3</xdr:row>
          <xdr:rowOff>257175</xdr:rowOff>
        </xdr:to>
        <xdr:sp macro="" textlink="">
          <xdr:nvSpPr>
            <xdr:cNvPr id="2050" name="Scroll Bar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276225</xdr:colOff>
      <xdr:row>2</xdr:row>
      <xdr:rowOff>238125</xdr:rowOff>
    </xdr:from>
    <xdr:to>
      <xdr:col>2</xdr:col>
      <xdr:colOff>3347933</xdr:colOff>
      <xdr:row>2</xdr:row>
      <xdr:rowOff>793306</xdr:rowOff>
    </xdr:to>
    <xdr:pic>
      <xdr:nvPicPr>
        <xdr:cNvPr id="6" name="Grafik 5"/>
        <xdr:cNvPicPr>
          <a:picLocks noChangeAspect="1"/>
        </xdr:cNvPicPr>
      </xdr:nvPicPr>
      <xdr:blipFill>
        <a:blip xmlns:r="http://schemas.openxmlformats.org/officeDocument/2006/relationships" r:embed="rId1"/>
        <a:stretch>
          <a:fillRect/>
        </a:stretch>
      </xdr:blipFill>
      <xdr:spPr>
        <a:xfrm>
          <a:off x="3171825" y="58102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85725</xdr:colOff>
          <xdr:row>2</xdr:row>
          <xdr:rowOff>104775</xdr:rowOff>
        </xdr:from>
        <xdr:to>
          <xdr:col>2</xdr:col>
          <xdr:colOff>2990850</xdr:colOff>
          <xdr:row>2</xdr:row>
          <xdr:rowOff>295275</xdr:rowOff>
        </xdr:to>
        <xdr:sp macro="" textlink="">
          <xdr:nvSpPr>
            <xdr:cNvPr id="2051" name="Scroll Bar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314325</xdr:colOff>
      <xdr:row>5</xdr:row>
      <xdr:rowOff>220317</xdr:rowOff>
    </xdr:from>
    <xdr:to>
      <xdr:col>2</xdr:col>
      <xdr:colOff>3333750</xdr:colOff>
      <xdr:row>5</xdr:row>
      <xdr:rowOff>725079</xdr:rowOff>
    </xdr:to>
    <xdr:pic>
      <xdr:nvPicPr>
        <xdr:cNvPr id="8" name="Grafik 7"/>
        <xdr:cNvPicPr>
          <a:picLocks noChangeAspect="1"/>
        </xdr:cNvPicPr>
      </xdr:nvPicPr>
      <xdr:blipFill>
        <a:blip xmlns:r="http://schemas.openxmlformats.org/officeDocument/2006/relationships" r:embed="rId2"/>
        <a:stretch>
          <a:fillRect/>
        </a:stretch>
      </xdr:blipFill>
      <xdr:spPr>
        <a:xfrm>
          <a:off x="3213238" y="3094382"/>
          <a:ext cx="3019425" cy="5047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5</xdr:row>
          <xdr:rowOff>104775</xdr:rowOff>
        </xdr:from>
        <xdr:to>
          <xdr:col>2</xdr:col>
          <xdr:colOff>3038475</xdr:colOff>
          <xdr:row>5</xdr:row>
          <xdr:rowOff>295275</xdr:rowOff>
        </xdr:to>
        <xdr:sp macro="" textlink="">
          <xdr:nvSpPr>
            <xdr:cNvPr id="2052" name="Scroll Bar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7" name="Grafik 6"/>
        <xdr:cNvPicPr>
          <a:picLocks noChangeAspect="1"/>
        </xdr:cNvPicPr>
      </xdr:nvPicPr>
      <xdr:blipFill>
        <a:blip xmlns:r="http://schemas.openxmlformats.org/officeDocument/2006/relationships" r:embed="rId3"/>
        <a:stretch>
          <a:fillRect/>
        </a:stretch>
      </xdr:blipFill>
      <xdr:spPr>
        <a:xfrm>
          <a:off x="8829261" y="0"/>
          <a:ext cx="657143" cy="66666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73231</xdr:colOff>
      <xdr:row>0</xdr:row>
      <xdr:rowOff>175409</xdr:rowOff>
    </xdr:from>
    <xdr:to>
      <xdr:col>22</xdr:col>
      <xdr:colOff>710045</xdr:colOff>
      <xdr:row>71</xdr:row>
      <xdr:rowOff>23329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2381252</xdr:colOff>
      <xdr:row>0</xdr:row>
      <xdr:rowOff>0</xdr:rowOff>
    </xdr:from>
    <xdr:to>
      <xdr:col>4</xdr:col>
      <xdr:colOff>2843894</xdr:colOff>
      <xdr:row>0</xdr:row>
      <xdr:rowOff>469347</xdr:rowOff>
    </xdr:to>
    <xdr:pic>
      <xdr:nvPicPr>
        <xdr:cNvPr id="3" name="Grafik 2"/>
        <xdr:cNvPicPr>
          <a:picLocks noChangeAspect="1"/>
        </xdr:cNvPicPr>
      </xdr:nvPicPr>
      <xdr:blipFill>
        <a:blip xmlns:r="http://schemas.openxmlformats.org/officeDocument/2006/relationships" r:embed="rId2"/>
        <a:stretch>
          <a:fillRect/>
        </a:stretch>
      </xdr:blipFill>
      <xdr:spPr>
        <a:xfrm>
          <a:off x="6504216" y="0"/>
          <a:ext cx="462642" cy="469347"/>
        </a:xfrm>
        <a:prstGeom prst="rect">
          <a:avLst/>
        </a:prstGeom>
      </xdr:spPr>
    </xdr:pic>
    <xdr:clientData/>
  </xdr:twoCellAnchor>
  <xdr:twoCellAnchor editAs="oneCell">
    <xdr:from>
      <xdr:col>22</xdr:col>
      <xdr:colOff>54428</xdr:colOff>
      <xdr:row>0</xdr:row>
      <xdr:rowOff>190500</xdr:rowOff>
    </xdr:from>
    <xdr:to>
      <xdr:col>22</xdr:col>
      <xdr:colOff>711571</xdr:colOff>
      <xdr:row>2</xdr:row>
      <xdr:rowOff>46800</xdr:rowOff>
    </xdr:to>
    <xdr:pic>
      <xdr:nvPicPr>
        <xdr:cNvPr id="4" name="Grafik 3"/>
        <xdr:cNvPicPr>
          <a:picLocks noChangeAspect="1"/>
        </xdr:cNvPicPr>
      </xdr:nvPicPr>
      <xdr:blipFill>
        <a:blip xmlns:r="http://schemas.openxmlformats.org/officeDocument/2006/relationships" r:embed="rId2"/>
        <a:stretch>
          <a:fillRect/>
        </a:stretch>
      </xdr:blipFill>
      <xdr:spPr>
        <a:xfrm>
          <a:off x="20070535" y="190500"/>
          <a:ext cx="657143" cy="672729"/>
        </a:xfrm>
        <a:prstGeom prst="rect">
          <a:avLst/>
        </a:prstGeom>
      </xdr:spPr>
    </xdr:pic>
    <xdr:clientData/>
  </xdr:twoCellAnchor>
  <xdr:twoCellAnchor>
    <xdr:from>
      <xdr:col>7</xdr:col>
      <xdr:colOff>231322</xdr:colOff>
      <xdr:row>69</xdr:row>
      <xdr:rowOff>95250</xdr:rowOff>
    </xdr:from>
    <xdr:to>
      <xdr:col>8</xdr:col>
      <xdr:colOff>593272</xdr:colOff>
      <xdr:row>71</xdr:row>
      <xdr:rowOff>140153</xdr:rowOff>
    </xdr:to>
    <xdr:sp macro="" textlink="">
      <xdr:nvSpPr>
        <xdr:cNvPr id="5" name="Pfeil nach unten 4"/>
        <xdr:cNvSpPr/>
      </xdr:nvSpPr>
      <xdr:spPr>
        <a:xfrm>
          <a:off x="8817429" y="11851821"/>
          <a:ext cx="1123950" cy="37147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de-CH" sz="1100"/>
        </a:p>
      </xdr:txBody>
    </xdr: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2152650</xdr:colOff>
          <xdr:row>77</xdr:row>
          <xdr:rowOff>0</xdr:rowOff>
        </xdr:from>
        <xdr:to>
          <xdr:col>3</xdr:col>
          <xdr:colOff>3114675</xdr:colOff>
          <xdr:row>80</xdr:row>
          <xdr:rowOff>0</xdr:rowOff>
        </xdr:to>
        <xdr:sp macro="" textlink="">
          <xdr:nvSpPr>
            <xdr:cNvPr id="21505" name="Group Box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77</xdr:row>
          <xdr:rowOff>19050</xdr:rowOff>
        </xdr:from>
        <xdr:to>
          <xdr:col>3</xdr:col>
          <xdr:colOff>1038225</xdr:colOff>
          <xdr:row>77</xdr:row>
          <xdr:rowOff>190500</xdr:rowOff>
        </xdr:to>
        <xdr:sp macro="" textlink="">
          <xdr:nvSpPr>
            <xdr:cNvPr id="21506" name="Option Button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78</xdr:row>
          <xdr:rowOff>19050</xdr:rowOff>
        </xdr:from>
        <xdr:to>
          <xdr:col>3</xdr:col>
          <xdr:colOff>1314450</xdr:colOff>
          <xdr:row>78</xdr:row>
          <xdr:rowOff>190500</xdr:rowOff>
        </xdr:to>
        <xdr:sp macro="" textlink="">
          <xdr:nvSpPr>
            <xdr:cNvPr id="21507" name="Option Button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79</xdr:row>
          <xdr:rowOff>9525</xdr:rowOff>
        </xdr:from>
        <xdr:to>
          <xdr:col>3</xdr:col>
          <xdr:colOff>1114425</xdr:colOff>
          <xdr:row>79</xdr:row>
          <xdr:rowOff>180975</xdr:rowOff>
        </xdr:to>
        <xdr:sp macro="" textlink="">
          <xdr:nvSpPr>
            <xdr:cNvPr id="21508" name="Option Button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80</xdr:row>
          <xdr:rowOff>9525</xdr:rowOff>
        </xdr:from>
        <xdr:to>
          <xdr:col>3</xdr:col>
          <xdr:colOff>962025</xdr:colOff>
          <xdr:row>80</xdr:row>
          <xdr:rowOff>161925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81</xdr:row>
          <xdr:rowOff>9525</xdr:rowOff>
        </xdr:from>
        <xdr:to>
          <xdr:col>3</xdr:col>
          <xdr:colOff>962025</xdr:colOff>
          <xdr:row>81</xdr:row>
          <xdr:rowOff>161925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82</xdr:row>
          <xdr:rowOff>0</xdr:rowOff>
        </xdr:from>
        <xdr:to>
          <xdr:col>3</xdr:col>
          <xdr:colOff>962025</xdr:colOff>
          <xdr:row>82</xdr:row>
          <xdr:rowOff>152400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83</xdr:row>
          <xdr:rowOff>9525</xdr:rowOff>
        </xdr:from>
        <xdr:to>
          <xdr:col>3</xdr:col>
          <xdr:colOff>962025</xdr:colOff>
          <xdr:row>83</xdr:row>
          <xdr:rowOff>161925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84</xdr:row>
          <xdr:rowOff>9525</xdr:rowOff>
        </xdr:from>
        <xdr:to>
          <xdr:col>3</xdr:col>
          <xdr:colOff>962025</xdr:colOff>
          <xdr:row>84</xdr:row>
          <xdr:rowOff>161925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85</xdr:row>
          <xdr:rowOff>9525</xdr:rowOff>
        </xdr:from>
        <xdr:to>
          <xdr:col>3</xdr:col>
          <xdr:colOff>962025</xdr:colOff>
          <xdr:row>85</xdr:row>
          <xdr:rowOff>161925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86</xdr:row>
          <xdr:rowOff>0</xdr:rowOff>
        </xdr:from>
        <xdr:to>
          <xdr:col>3</xdr:col>
          <xdr:colOff>57150</xdr:colOff>
          <xdr:row>86</xdr:row>
          <xdr:rowOff>161925</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87</xdr:row>
          <xdr:rowOff>9525</xdr:rowOff>
        </xdr:from>
        <xdr:to>
          <xdr:col>3</xdr:col>
          <xdr:colOff>962025</xdr:colOff>
          <xdr:row>87</xdr:row>
          <xdr:rowOff>161925</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88</xdr:row>
          <xdr:rowOff>9525</xdr:rowOff>
        </xdr:from>
        <xdr:to>
          <xdr:col>3</xdr:col>
          <xdr:colOff>962025</xdr:colOff>
          <xdr:row>88</xdr:row>
          <xdr:rowOff>161925</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89</xdr:row>
          <xdr:rowOff>9525</xdr:rowOff>
        </xdr:from>
        <xdr:to>
          <xdr:col>3</xdr:col>
          <xdr:colOff>9525</xdr:colOff>
          <xdr:row>89</xdr:row>
          <xdr:rowOff>152400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95250</xdr:colOff>
      <xdr:row>0</xdr:row>
      <xdr:rowOff>9525</xdr:rowOff>
    </xdr:from>
    <xdr:to>
      <xdr:col>7</xdr:col>
      <xdr:colOff>752393</xdr:colOff>
      <xdr:row>1</xdr:row>
      <xdr:rowOff>218992</xdr:rowOff>
    </xdr:to>
    <xdr:pic>
      <xdr:nvPicPr>
        <xdr:cNvPr id="16" name="Grafik 15"/>
        <xdr:cNvPicPr>
          <a:picLocks noChangeAspect="1"/>
        </xdr:cNvPicPr>
      </xdr:nvPicPr>
      <xdr:blipFill>
        <a:blip xmlns:r="http://schemas.openxmlformats.org/officeDocument/2006/relationships" r:embed="rId1"/>
        <a:stretch>
          <a:fillRect/>
        </a:stretch>
      </xdr:blipFill>
      <xdr:spPr>
        <a:xfrm>
          <a:off x="8620125" y="9525"/>
          <a:ext cx="657143" cy="6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323850</xdr:colOff>
      <xdr:row>2</xdr:row>
      <xdr:rowOff>276225</xdr:rowOff>
    </xdr:from>
    <xdr:to>
      <xdr:col>2</xdr:col>
      <xdr:colOff>3395558</xdr:colOff>
      <xdr:row>2</xdr:row>
      <xdr:rowOff>831406</xdr:rowOff>
    </xdr:to>
    <xdr:pic>
      <xdr:nvPicPr>
        <xdr:cNvPr id="2" name="Grafik 1"/>
        <xdr:cNvPicPr>
          <a:picLocks noChangeAspect="1"/>
        </xdr:cNvPicPr>
      </xdr:nvPicPr>
      <xdr:blipFill>
        <a:blip xmlns:r="http://schemas.openxmlformats.org/officeDocument/2006/relationships" r:embed="rId1"/>
        <a:stretch>
          <a:fillRect/>
        </a:stretch>
      </xdr:blipFill>
      <xdr:spPr>
        <a:xfrm>
          <a:off x="3219450" y="61912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914400</xdr:colOff>
          <xdr:row>3</xdr:row>
          <xdr:rowOff>161925</xdr:rowOff>
        </xdr:from>
        <xdr:to>
          <xdr:col>2</xdr:col>
          <xdr:colOff>2266950</xdr:colOff>
          <xdr:row>3</xdr:row>
          <xdr:rowOff>485775</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xdr:row>
          <xdr:rowOff>219075</xdr:rowOff>
        </xdr:from>
        <xdr:to>
          <xdr:col>2</xdr:col>
          <xdr:colOff>1438275</xdr:colOff>
          <xdr:row>3</xdr:row>
          <xdr:rowOff>409575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1619250</xdr:colOff>
          <xdr:row>3</xdr:row>
          <xdr:rowOff>219075</xdr:rowOff>
        </xdr:from>
        <xdr:to>
          <xdr:col>2</xdr:col>
          <xdr:colOff>2143125</xdr:colOff>
          <xdr:row>3</xdr:row>
          <xdr:rowOff>438150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xdr:row>
          <xdr:rowOff>142875</xdr:rowOff>
        </xdr:from>
        <xdr:to>
          <xdr:col>2</xdr:col>
          <xdr:colOff>3038475</xdr:colOff>
          <xdr:row>2</xdr:row>
          <xdr:rowOff>333375</xdr:rowOff>
        </xdr:to>
        <xdr:sp macro="" textlink="">
          <xdr:nvSpPr>
            <xdr:cNvPr id="3076" name="Scroll Bar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324971</xdr:colOff>
      <xdr:row>4</xdr:row>
      <xdr:rowOff>301438</xdr:rowOff>
    </xdr:from>
    <xdr:to>
      <xdr:col>2</xdr:col>
      <xdr:colOff>3401161</xdr:colOff>
      <xdr:row>4</xdr:row>
      <xdr:rowOff>863343</xdr:rowOff>
    </xdr:to>
    <xdr:pic>
      <xdr:nvPicPr>
        <xdr:cNvPr id="9" name="Grafik 8"/>
        <xdr:cNvPicPr>
          <a:picLocks noChangeAspect="1"/>
        </xdr:cNvPicPr>
      </xdr:nvPicPr>
      <xdr:blipFill>
        <a:blip xmlns:r="http://schemas.openxmlformats.org/officeDocument/2006/relationships" r:embed="rId1"/>
        <a:stretch>
          <a:fillRect/>
        </a:stretch>
      </xdr:blipFill>
      <xdr:spPr>
        <a:xfrm>
          <a:off x="3220571" y="2444563"/>
          <a:ext cx="3076190" cy="5619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4</xdr:row>
          <xdr:rowOff>171450</xdr:rowOff>
        </xdr:from>
        <xdr:to>
          <xdr:col>2</xdr:col>
          <xdr:colOff>3038475</xdr:colOff>
          <xdr:row>4</xdr:row>
          <xdr:rowOff>361950</xdr:rowOff>
        </xdr:to>
        <xdr:sp macro="" textlink="">
          <xdr:nvSpPr>
            <xdr:cNvPr id="3078" name="Scroll Bar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3" name="Grafik 2"/>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1095375</xdr:colOff>
          <xdr:row>2</xdr:row>
          <xdr:rowOff>228600</xdr:rowOff>
        </xdr:from>
        <xdr:to>
          <xdr:col>2</xdr:col>
          <xdr:colOff>2447925</xdr:colOff>
          <xdr:row>2</xdr:row>
          <xdr:rowOff>552450</xdr:rowOff>
        </xdr:to>
        <xdr:sp macro="" textlink="">
          <xdr:nvSpPr>
            <xdr:cNvPr id="4097" name="Group Box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1314450</xdr:colOff>
          <xdr:row>2</xdr:row>
          <xdr:rowOff>304800</xdr:rowOff>
        </xdr:from>
        <xdr:to>
          <xdr:col>2</xdr:col>
          <xdr:colOff>1619250</xdr:colOff>
          <xdr:row>2</xdr:row>
          <xdr:rowOff>495300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2</xdr:row>
          <xdr:rowOff>295275</xdr:rowOff>
        </xdr:from>
        <xdr:to>
          <xdr:col>2</xdr:col>
          <xdr:colOff>2324100</xdr:colOff>
          <xdr:row>2</xdr:row>
          <xdr:rowOff>514350</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xdr:twoCellAnchor editAs="oneCell">
    <xdr:from>
      <xdr:col>2</xdr:col>
      <xdr:colOff>285750</xdr:colOff>
      <xdr:row>3</xdr:row>
      <xdr:rowOff>209550</xdr:rowOff>
    </xdr:from>
    <xdr:to>
      <xdr:col>2</xdr:col>
      <xdr:colOff>3357458</xdr:colOff>
      <xdr:row>3</xdr:row>
      <xdr:rowOff>764731</xdr:rowOff>
    </xdr:to>
    <xdr:pic>
      <xdr:nvPicPr>
        <xdr:cNvPr id="5" name="Grafik 4"/>
        <xdr:cNvPicPr>
          <a:picLocks noChangeAspect="1"/>
        </xdr:cNvPicPr>
      </xdr:nvPicPr>
      <xdr:blipFill>
        <a:blip xmlns:r="http://schemas.openxmlformats.org/officeDocument/2006/relationships" r:embed="rId1"/>
        <a:stretch>
          <a:fillRect/>
        </a:stretch>
      </xdr:blipFill>
      <xdr:spPr>
        <a:xfrm>
          <a:off x="3181350" y="137160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95250</xdr:colOff>
          <xdr:row>3</xdr:row>
          <xdr:rowOff>76200</xdr:rowOff>
        </xdr:from>
        <xdr:to>
          <xdr:col>2</xdr:col>
          <xdr:colOff>3000375</xdr:colOff>
          <xdr:row>3</xdr:row>
          <xdr:rowOff>266700</xdr:rowOff>
        </xdr:to>
        <xdr:sp macro="" textlink="">
          <xdr:nvSpPr>
            <xdr:cNvPr id="4100" name="Scroll Bar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285750</xdr:colOff>
      <xdr:row>4</xdr:row>
      <xdr:rowOff>220317</xdr:rowOff>
    </xdr:from>
    <xdr:to>
      <xdr:col>2</xdr:col>
      <xdr:colOff>3357458</xdr:colOff>
      <xdr:row>4</xdr:row>
      <xdr:rowOff>775498</xdr:rowOff>
    </xdr:to>
    <xdr:pic>
      <xdr:nvPicPr>
        <xdr:cNvPr id="7" name="Grafik 6"/>
        <xdr:cNvPicPr>
          <a:picLocks noChangeAspect="1"/>
        </xdr:cNvPicPr>
      </xdr:nvPicPr>
      <xdr:blipFill>
        <a:blip xmlns:r="http://schemas.openxmlformats.org/officeDocument/2006/relationships" r:embed="rId1"/>
        <a:stretch>
          <a:fillRect/>
        </a:stretch>
      </xdr:blipFill>
      <xdr:spPr>
        <a:xfrm>
          <a:off x="3184663" y="2332382"/>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95250</xdr:colOff>
          <xdr:row>4</xdr:row>
          <xdr:rowOff>95250</xdr:rowOff>
        </xdr:from>
        <xdr:to>
          <xdr:col>2</xdr:col>
          <xdr:colOff>3000375</xdr:colOff>
          <xdr:row>4</xdr:row>
          <xdr:rowOff>285750</xdr:rowOff>
        </xdr:to>
        <xdr:sp macro="" textlink="">
          <xdr:nvSpPr>
            <xdr:cNvPr id="4101" name="Scroll Bar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2" name="Grafik 1"/>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1162050</xdr:colOff>
          <xdr:row>2</xdr:row>
          <xdr:rowOff>304800</xdr:rowOff>
        </xdr:from>
        <xdr:to>
          <xdr:col>2</xdr:col>
          <xdr:colOff>2514600</xdr:colOff>
          <xdr:row>2</xdr:row>
          <xdr:rowOff>628650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1381125</xdr:colOff>
          <xdr:row>2</xdr:row>
          <xdr:rowOff>381000</xdr:rowOff>
        </xdr:from>
        <xdr:to>
          <xdr:col>2</xdr:col>
          <xdr:colOff>1685925</xdr:colOff>
          <xdr:row>2</xdr:row>
          <xdr:rowOff>571500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1866900</xdr:colOff>
          <xdr:row>2</xdr:row>
          <xdr:rowOff>371475</xdr:rowOff>
        </xdr:from>
        <xdr:to>
          <xdr:col>2</xdr:col>
          <xdr:colOff>2390775</xdr:colOff>
          <xdr:row>2</xdr:row>
          <xdr:rowOff>590550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xdr:twoCellAnchor editAs="oneCell">
    <xdr:from>
      <xdr:col>2</xdr:col>
      <xdr:colOff>333375</xdr:colOff>
      <xdr:row>4</xdr:row>
      <xdr:rowOff>238125</xdr:rowOff>
    </xdr:from>
    <xdr:to>
      <xdr:col>2</xdr:col>
      <xdr:colOff>3405083</xdr:colOff>
      <xdr:row>4</xdr:row>
      <xdr:rowOff>793306</xdr:rowOff>
    </xdr:to>
    <xdr:pic>
      <xdr:nvPicPr>
        <xdr:cNvPr id="5" name="Grafik 4"/>
        <xdr:cNvPicPr>
          <a:picLocks noChangeAspect="1"/>
        </xdr:cNvPicPr>
      </xdr:nvPicPr>
      <xdr:blipFill>
        <a:blip xmlns:r="http://schemas.openxmlformats.org/officeDocument/2006/relationships" r:embed="rId1"/>
        <a:stretch>
          <a:fillRect/>
        </a:stretch>
      </xdr:blipFill>
      <xdr:spPr>
        <a:xfrm>
          <a:off x="3228975" y="254317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4</xdr:row>
          <xdr:rowOff>104775</xdr:rowOff>
        </xdr:from>
        <xdr:to>
          <xdr:col>2</xdr:col>
          <xdr:colOff>3048000</xdr:colOff>
          <xdr:row>4</xdr:row>
          <xdr:rowOff>295275</xdr:rowOff>
        </xdr:to>
        <xdr:sp macro="" textlink="">
          <xdr:nvSpPr>
            <xdr:cNvPr id="5124" name="Scroll Ba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333375</xdr:colOff>
      <xdr:row>3</xdr:row>
      <xdr:rowOff>257175</xdr:rowOff>
    </xdr:from>
    <xdr:to>
      <xdr:col>2</xdr:col>
      <xdr:colOff>3405083</xdr:colOff>
      <xdr:row>3</xdr:row>
      <xdr:rowOff>812356</xdr:rowOff>
    </xdr:to>
    <xdr:pic>
      <xdr:nvPicPr>
        <xdr:cNvPr id="10" name="Grafik 9"/>
        <xdr:cNvPicPr>
          <a:picLocks noChangeAspect="1"/>
        </xdr:cNvPicPr>
      </xdr:nvPicPr>
      <xdr:blipFill>
        <a:blip xmlns:r="http://schemas.openxmlformats.org/officeDocument/2006/relationships" r:embed="rId1"/>
        <a:stretch>
          <a:fillRect/>
        </a:stretch>
      </xdr:blipFill>
      <xdr:spPr>
        <a:xfrm>
          <a:off x="3228975" y="158115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3</xdr:row>
          <xdr:rowOff>123825</xdr:rowOff>
        </xdr:from>
        <xdr:to>
          <xdr:col>2</xdr:col>
          <xdr:colOff>3048000</xdr:colOff>
          <xdr:row>3</xdr:row>
          <xdr:rowOff>314325</xdr:rowOff>
        </xdr:to>
        <xdr:sp macro="" textlink="">
          <xdr:nvSpPr>
            <xdr:cNvPr id="5128" name="Scroll Ba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2" name="Grafik 1"/>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4</xdr:row>
          <xdr:rowOff>257175</xdr:rowOff>
        </xdr:from>
        <xdr:to>
          <xdr:col>2</xdr:col>
          <xdr:colOff>1000125</xdr:colOff>
          <xdr:row>4</xdr:row>
          <xdr:rowOff>419100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xdr:row>
          <xdr:rowOff>619125</xdr:rowOff>
        </xdr:from>
        <xdr:to>
          <xdr:col>2</xdr:col>
          <xdr:colOff>1000125</xdr:colOff>
          <xdr:row>4</xdr:row>
          <xdr:rowOff>752475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xdr:row>
          <xdr:rowOff>428625</xdr:rowOff>
        </xdr:from>
        <xdr:to>
          <xdr:col>2</xdr:col>
          <xdr:colOff>1000125</xdr:colOff>
          <xdr:row>4</xdr:row>
          <xdr:rowOff>600075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xdr:row>
          <xdr:rowOff>771525</xdr:rowOff>
        </xdr:from>
        <xdr:to>
          <xdr:col>2</xdr:col>
          <xdr:colOff>1000125</xdr:colOff>
          <xdr:row>4</xdr:row>
          <xdr:rowOff>923925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304800</xdr:colOff>
      <xdr:row>2</xdr:row>
      <xdr:rowOff>220317</xdr:rowOff>
    </xdr:from>
    <xdr:to>
      <xdr:col>2</xdr:col>
      <xdr:colOff>3376508</xdr:colOff>
      <xdr:row>2</xdr:row>
      <xdr:rowOff>775498</xdr:rowOff>
    </xdr:to>
    <xdr:pic>
      <xdr:nvPicPr>
        <xdr:cNvPr id="6" name="Grafik 5"/>
        <xdr:cNvPicPr>
          <a:picLocks noChangeAspect="1"/>
        </xdr:cNvPicPr>
      </xdr:nvPicPr>
      <xdr:blipFill>
        <a:blip xmlns:r="http://schemas.openxmlformats.org/officeDocument/2006/relationships" r:embed="rId1"/>
        <a:stretch>
          <a:fillRect/>
        </a:stretch>
      </xdr:blipFill>
      <xdr:spPr>
        <a:xfrm>
          <a:off x="3203713" y="568187"/>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2</xdr:row>
          <xdr:rowOff>95250</xdr:rowOff>
        </xdr:from>
        <xdr:to>
          <xdr:col>2</xdr:col>
          <xdr:colOff>3019425</xdr:colOff>
          <xdr:row>2</xdr:row>
          <xdr:rowOff>285750</xdr:rowOff>
        </xdr:to>
        <xdr:sp macro="" textlink="">
          <xdr:nvSpPr>
            <xdr:cNvPr id="6149" name="Scroll Bar 5" hidden="1">
              <a:extLst>
                <a:ext uri="{63B3BB69-23CF-44E3-9099-C40C66FF867C}">
                  <a14:compatExt spid="_x0000_s61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1076325</xdr:colOff>
          <xdr:row>3</xdr:row>
          <xdr:rowOff>409575</xdr:rowOff>
        </xdr:from>
        <xdr:to>
          <xdr:col>2</xdr:col>
          <xdr:colOff>2428875</xdr:colOff>
          <xdr:row>3</xdr:row>
          <xdr:rowOff>733425</xdr:rowOff>
        </xdr:to>
        <xdr:sp macro="" textlink="">
          <xdr:nvSpPr>
            <xdr:cNvPr id="6150" name="Group Box 6" hidden="1">
              <a:extLst>
                <a:ext uri="{63B3BB69-23CF-44E3-9099-C40C66FF867C}">
                  <a14:compatExt spid="_x0000_s6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3</xdr:row>
          <xdr:rowOff>485775</xdr:rowOff>
        </xdr:from>
        <xdr:to>
          <xdr:col>2</xdr:col>
          <xdr:colOff>1600200</xdr:colOff>
          <xdr:row>3</xdr:row>
          <xdr:rowOff>676275</xdr:rowOff>
        </xdr:to>
        <xdr:sp macro="" textlink="">
          <xdr:nvSpPr>
            <xdr:cNvPr id="6151" name="Option Button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3</xdr:row>
          <xdr:rowOff>476250</xdr:rowOff>
        </xdr:from>
        <xdr:to>
          <xdr:col>2</xdr:col>
          <xdr:colOff>2305050</xdr:colOff>
          <xdr:row>3</xdr:row>
          <xdr:rowOff>695325</xdr:rowOff>
        </xdr:to>
        <xdr:sp macro="" textlink="">
          <xdr:nvSpPr>
            <xdr:cNvPr id="6152" name="Option Button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2" name="Grafik 1"/>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4</xdr:row>
          <xdr:rowOff>104775</xdr:rowOff>
        </xdr:from>
        <xdr:to>
          <xdr:col>2</xdr:col>
          <xdr:colOff>1162050</xdr:colOff>
          <xdr:row>4</xdr:row>
          <xdr:rowOff>257175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1047750</xdr:colOff>
          <xdr:row>2</xdr:row>
          <xdr:rowOff>85725</xdr:rowOff>
        </xdr:from>
        <xdr:to>
          <xdr:col>2</xdr:col>
          <xdr:colOff>2400300</xdr:colOff>
          <xdr:row>2</xdr:row>
          <xdr:rowOff>409575</xdr:rowOff>
        </xdr:to>
        <xdr:sp macro="" textlink="">
          <xdr:nvSpPr>
            <xdr:cNvPr id="7169" name="Group Box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2</xdr:row>
          <xdr:rowOff>161925</xdr:rowOff>
        </xdr:from>
        <xdr:to>
          <xdr:col>2</xdr:col>
          <xdr:colOff>1571625</xdr:colOff>
          <xdr:row>2</xdr:row>
          <xdr:rowOff>352425</xdr:rowOff>
        </xdr:to>
        <xdr:sp macro="" textlink="">
          <xdr:nvSpPr>
            <xdr:cNvPr id="7170" name="Option Button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2</xdr:row>
          <xdr:rowOff>152400</xdr:rowOff>
        </xdr:from>
        <xdr:to>
          <xdr:col>2</xdr:col>
          <xdr:colOff>2276475</xdr:colOff>
          <xdr:row>2</xdr:row>
          <xdr:rowOff>371475</xdr:rowOff>
        </xdr:to>
        <xdr:sp macro="" textlink="">
          <xdr:nvSpPr>
            <xdr:cNvPr id="7171" name="Option Button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xdr:twoCellAnchor editAs="oneCell">
    <xdr:from>
      <xdr:col>2</xdr:col>
      <xdr:colOff>400050</xdr:colOff>
      <xdr:row>4</xdr:row>
      <xdr:rowOff>219075</xdr:rowOff>
    </xdr:from>
    <xdr:to>
      <xdr:col>2</xdr:col>
      <xdr:colOff>3471758</xdr:colOff>
      <xdr:row>4</xdr:row>
      <xdr:rowOff>774256</xdr:rowOff>
    </xdr:to>
    <xdr:pic>
      <xdr:nvPicPr>
        <xdr:cNvPr id="5" name="Grafik 4"/>
        <xdr:cNvPicPr>
          <a:picLocks noChangeAspect="1"/>
        </xdr:cNvPicPr>
      </xdr:nvPicPr>
      <xdr:blipFill>
        <a:blip xmlns:r="http://schemas.openxmlformats.org/officeDocument/2006/relationships" r:embed="rId1"/>
        <a:stretch>
          <a:fillRect/>
        </a:stretch>
      </xdr:blipFill>
      <xdr:spPr>
        <a:xfrm>
          <a:off x="3295650" y="179070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209550</xdr:colOff>
          <xdr:row>4</xdr:row>
          <xdr:rowOff>85725</xdr:rowOff>
        </xdr:from>
        <xdr:to>
          <xdr:col>2</xdr:col>
          <xdr:colOff>3114675</xdr:colOff>
          <xdr:row>4</xdr:row>
          <xdr:rowOff>276225</xdr:rowOff>
        </xdr:to>
        <xdr:sp macro="" textlink="">
          <xdr:nvSpPr>
            <xdr:cNvPr id="7172" name="Scroll Bar 4" hidden="1">
              <a:extLst>
                <a:ext uri="{63B3BB69-23CF-44E3-9099-C40C66FF867C}">
                  <a14:compatExt spid="_x0000_s717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400050</xdr:colOff>
      <xdr:row>3</xdr:row>
      <xdr:rowOff>201267</xdr:rowOff>
    </xdr:from>
    <xdr:to>
      <xdr:col>2</xdr:col>
      <xdr:colOff>3257550</xdr:colOff>
      <xdr:row>3</xdr:row>
      <xdr:rowOff>648886</xdr:rowOff>
    </xdr:to>
    <xdr:pic>
      <xdr:nvPicPr>
        <xdr:cNvPr id="7" name="Grafik 6"/>
        <xdr:cNvPicPr>
          <a:picLocks noChangeAspect="1"/>
        </xdr:cNvPicPr>
      </xdr:nvPicPr>
      <xdr:blipFill>
        <a:blip xmlns:r="http://schemas.openxmlformats.org/officeDocument/2006/relationships" r:embed="rId2"/>
        <a:stretch>
          <a:fillRect/>
        </a:stretch>
      </xdr:blipFill>
      <xdr:spPr>
        <a:xfrm>
          <a:off x="3298963" y="1046093"/>
          <a:ext cx="2857500" cy="4476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209550</xdr:colOff>
          <xdr:row>3</xdr:row>
          <xdr:rowOff>85725</xdr:rowOff>
        </xdr:from>
        <xdr:to>
          <xdr:col>2</xdr:col>
          <xdr:colOff>3114675</xdr:colOff>
          <xdr:row>3</xdr:row>
          <xdr:rowOff>276225</xdr:rowOff>
        </xdr:to>
        <xdr:sp macro="" textlink="">
          <xdr:nvSpPr>
            <xdr:cNvPr id="7173" name="Scroll Bar 5" hidden="1">
              <a:extLst>
                <a:ext uri="{63B3BB69-23CF-44E3-9099-C40C66FF867C}">
                  <a14:compatExt spid="_x0000_s717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2" name="Grafik 1"/>
        <xdr:cNvPicPr>
          <a:picLocks noChangeAspect="1"/>
        </xdr:cNvPicPr>
      </xdr:nvPicPr>
      <xdr:blipFill>
        <a:blip xmlns:r="http://schemas.openxmlformats.org/officeDocument/2006/relationships" r:embed="rId3"/>
        <a:stretch>
          <a:fillRect/>
        </a:stretch>
      </xdr:blipFill>
      <xdr:spPr>
        <a:xfrm>
          <a:off x="8829261" y="0"/>
          <a:ext cx="657143" cy="666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1209675</xdr:colOff>
          <xdr:row>2</xdr:row>
          <xdr:rowOff>485775</xdr:rowOff>
        </xdr:from>
        <xdr:to>
          <xdr:col>2</xdr:col>
          <xdr:colOff>2562225</xdr:colOff>
          <xdr:row>2</xdr:row>
          <xdr:rowOff>809625</xdr:rowOff>
        </xdr:to>
        <xdr:sp macro="" textlink="">
          <xdr:nvSpPr>
            <xdr:cNvPr id="8193" name="Group Box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2</xdr:row>
          <xdr:rowOff>561975</xdr:rowOff>
        </xdr:from>
        <xdr:to>
          <xdr:col>2</xdr:col>
          <xdr:colOff>1657350</xdr:colOff>
          <xdr:row>2</xdr:row>
          <xdr:rowOff>752475</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1838325</xdr:colOff>
          <xdr:row>2</xdr:row>
          <xdr:rowOff>552450</xdr:rowOff>
        </xdr:from>
        <xdr:to>
          <xdr:col>2</xdr:col>
          <xdr:colOff>2362200</xdr:colOff>
          <xdr:row>2</xdr:row>
          <xdr:rowOff>771525</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xdr:twoCellAnchor editAs="oneCell">
    <xdr:from>
      <xdr:col>2</xdr:col>
      <xdr:colOff>381000</xdr:colOff>
      <xdr:row>3</xdr:row>
      <xdr:rowOff>209550</xdr:rowOff>
    </xdr:from>
    <xdr:to>
      <xdr:col>2</xdr:col>
      <xdr:colOff>3452708</xdr:colOff>
      <xdr:row>3</xdr:row>
      <xdr:rowOff>764731</xdr:rowOff>
    </xdr:to>
    <xdr:pic>
      <xdr:nvPicPr>
        <xdr:cNvPr id="5" name="Grafik 4"/>
        <xdr:cNvPicPr>
          <a:picLocks noChangeAspect="1"/>
        </xdr:cNvPicPr>
      </xdr:nvPicPr>
      <xdr:blipFill>
        <a:blip xmlns:r="http://schemas.openxmlformats.org/officeDocument/2006/relationships" r:embed="rId1"/>
        <a:stretch>
          <a:fillRect/>
        </a:stretch>
      </xdr:blipFill>
      <xdr:spPr>
        <a:xfrm>
          <a:off x="3276600" y="1857375"/>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190500</xdr:colOff>
          <xdr:row>3</xdr:row>
          <xdr:rowOff>76200</xdr:rowOff>
        </xdr:from>
        <xdr:to>
          <xdr:col>2</xdr:col>
          <xdr:colOff>3095625</xdr:colOff>
          <xdr:row>3</xdr:row>
          <xdr:rowOff>266700</xdr:rowOff>
        </xdr:to>
        <xdr:sp macro="" textlink="">
          <xdr:nvSpPr>
            <xdr:cNvPr id="8196" name="Scroll Bar 4" hidden="1">
              <a:extLst>
                <a:ext uri="{63B3BB69-23CF-44E3-9099-C40C66FF867C}">
                  <a14:compatExt spid="_x0000_s819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2" name="Grafik 1"/>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1209675</xdr:colOff>
          <xdr:row>4</xdr:row>
          <xdr:rowOff>85725</xdr:rowOff>
        </xdr:from>
        <xdr:to>
          <xdr:col>2</xdr:col>
          <xdr:colOff>2562225</xdr:colOff>
          <xdr:row>4</xdr:row>
          <xdr:rowOff>409575</xdr:rowOff>
        </xdr:to>
        <xdr:sp macro="" textlink="">
          <xdr:nvSpPr>
            <xdr:cNvPr id="8198" name="Group Box 6" hidden="1">
              <a:extLst>
                <a:ext uri="{63B3BB69-23CF-44E3-9099-C40C66FF867C}">
                  <a14:compatExt spid="_x0000_s8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4</xdr:row>
          <xdr:rowOff>161925</xdr:rowOff>
        </xdr:from>
        <xdr:to>
          <xdr:col>2</xdr:col>
          <xdr:colOff>1657350</xdr:colOff>
          <xdr:row>4</xdr:row>
          <xdr:rowOff>352425</xdr:rowOff>
        </xdr:to>
        <xdr:sp macro="" textlink="">
          <xdr:nvSpPr>
            <xdr:cNvPr id="8199" name="Option Button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1838325</xdr:colOff>
          <xdr:row>4</xdr:row>
          <xdr:rowOff>152400</xdr:rowOff>
        </xdr:from>
        <xdr:to>
          <xdr:col>2</xdr:col>
          <xdr:colOff>2362200</xdr:colOff>
          <xdr:row>4</xdr:row>
          <xdr:rowOff>371475</xdr:rowOff>
        </xdr:to>
        <xdr:sp macro="" textlink="">
          <xdr:nvSpPr>
            <xdr:cNvPr id="8200" name="Option Button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1076325</xdr:colOff>
          <xdr:row>4</xdr:row>
          <xdr:rowOff>123825</xdr:rowOff>
        </xdr:from>
        <xdr:to>
          <xdr:col>2</xdr:col>
          <xdr:colOff>2428875</xdr:colOff>
          <xdr:row>4</xdr:row>
          <xdr:rowOff>447675</xdr:rowOff>
        </xdr:to>
        <xdr:sp macro="" textlink="">
          <xdr:nvSpPr>
            <xdr:cNvPr id="9217" name="Group Box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4</xdr:row>
          <xdr:rowOff>200025</xdr:rowOff>
        </xdr:from>
        <xdr:to>
          <xdr:col>2</xdr:col>
          <xdr:colOff>1524000</xdr:colOff>
          <xdr:row>4</xdr:row>
          <xdr:rowOff>390525</xdr:rowOff>
        </xdr:to>
        <xdr:sp macro="" textlink="">
          <xdr:nvSpPr>
            <xdr:cNvPr id="9218" name="Option Button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1704975</xdr:colOff>
          <xdr:row>4</xdr:row>
          <xdr:rowOff>180975</xdr:rowOff>
        </xdr:from>
        <xdr:to>
          <xdr:col>2</xdr:col>
          <xdr:colOff>2228850</xdr:colOff>
          <xdr:row>4</xdr:row>
          <xdr:rowOff>400050</xdr:rowOff>
        </xdr:to>
        <xdr:sp macro="" textlink="">
          <xdr:nvSpPr>
            <xdr:cNvPr id="9219" name="Option Button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ea typeface="Segoe UI"/>
                  <a:cs typeface="Segoe UI"/>
                </a:rPr>
                <a:t>nein</a:t>
              </a:r>
            </a:p>
          </xdr:txBody>
        </xdr:sp>
        <xdr:clientData/>
      </xdr:twoCellAnchor>
    </mc:Choice>
    <mc:Fallback/>
  </mc:AlternateContent>
  <xdr:twoCellAnchor editAs="oneCell">
    <xdr:from>
      <xdr:col>2</xdr:col>
      <xdr:colOff>352425</xdr:colOff>
      <xdr:row>2</xdr:row>
      <xdr:rowOff>220317</xdr:rowOff>
    </xdr:from>
    <xdr:to>
      <xdr:col>2</xdr:col>
      <xdr:colOff>3424133</xdr:colOff>
      <xdr:row>2</xdr:row>
      <xdr:rowOff>775498</xdr:rowOff>
    </xdr:to>
    <xdr:pic>
      <xdr:nvPicPr>
        <xdr:cNvPr id="5" name="Grafik 4"/>
        <xdr:cNvPicPr>
          <a:picLocks noChangeAspect="1"/>
        </xdr:cNvPicPr>
      </xdr:nvPicPr>
      <xdr:blipFill>
        <a:blip xmlns:r="http://schemas.openxmlformats.org/officeDocument/2006/relationships" r:embed="rId1"/>
        <a:stretch>
          <a:fillRect/>
        </a:stretch>
      </xdr:blipFill>
      <xdr:spPr>
        <a:xfrm>
          <a:off x="3251338" y="568187"/>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161925</xdr:colOff>
          <xdr:row>2</xdr:row>
          <xdr:rowOff>95250</xdr:rowOff>
        </xdr:from>
        <xdr:to>
          <xdr:col>2</xdr:col>
          <xdr:colOff>3067050</xdr:colOff>
          <xdr:row>2</xdr:row>
          <xdr:rowOff>285750</xdr:rowOff>
        </xdr:to>
        <xdr:sp macro="" textlink="">
          <xdr:nvSpPr>
            <xdr:cNvPr id="9220" name="Scroll Bar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352425</xdr:colOff>
      <xdr:row>3</xdr:row>
      <xdr:rowOff>247650</xdr:rowOff>
    </xdr:from>
    <xdr:to>
      <xdr:col>2</xdr:col>
      <xdr:colOff>3424133</xdr:colOff>
      <xdr:row>3</xdr:row>
      <xdr:rowOff>802831</xdr:rowOff>
    </xdr:to>
    <xdr:pic>
      <xdr:nvPicPr>
        <xdr:cNvPr id="7" name="Grafik 6"/>
        <xdr:cNvPicPr>
          <a:picLocks noChangeAspect="1"/>
        </xdr:cNvPicPr>
      </xdr:nvPicPr>
      <xdr:blipFill>
        <a:blip xmlns:r="http://schemas.openxmlformats.org/officeDocument/2006/relationships" r:embed="rId1"/>
        <a:stretch>
          <a:fillRect/>
        </a:stretch>
      </xdr:blipFill>
      <xdr:spPr>
        <a:xfrm>
          <a:off x="3248025" y="1409700"/>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161925</xdr:colOff>
          <xdr:row>3</xdr:row>
          <xdr:rowOff>114300</xdr:rowOff>
        </xdr:from>
        <xdr:to>
          <xdr:col>2</xdr:col>
          <xdr:colOff>3067050</xdr:colOff>
          <xdr:row>3</xdr:row>
          <xdr:rowOff>304800</xdr:rowOff>
        </xdr:to>
        <xdr:sp macro="" textlink="">
          <xdr:nvSpPr>
            <xdr:cNvPr id="9221" name="Scroll Bar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0</xdr:row>
      <xdr:rowOff>0</xdr:rowOff>
    </xdr:from>
    <xdr:to>
      <xdr:col>6</xdr:col>
      <xdr:colOff>657143</xdr:colOff>
      <xdr:row>2</xdr:row>
      <xdr:rowOff>285667</xdr:rowOff>
    </xdr:to>
    <xdr:pic>
      <xdr:nvPicPr>
        <xdr:cNvPr id="2" name="Grafik 1"/>
        <xdr:cNvPicPr>
          <a:picLocks noChangeAspect="1"/>
        </xdr:cNvPicPr>
      </xdr:nvPicPr>
      <xdr:blipFill>
        <a:blip xmlns:r="http://schemas.openxmlformats.org/officeDocument/2006/relationships" r:embed="rId2"/>
        <a:stretch>
          <a:fillRect/>
        </a:stretch>
      </xdr:blipFill>
      <xdr:spPr>
        <a:xfrm>
          <a:off x="8829261" y="0"/>
          <a:ext cx="657143" cy="666667"/>
        </a:xfrm>
        <a:prstGeom prst="rect">
          <a:avLst/>
        </a:prstGeom>
      </xdr:spPr>
    </xdr:pic>
    <xdr:clientData/>
  </xdr:twoCellAnchor>
  <xdr:twoCellAnchor editAs="oneCell">
    <xdr:from>
      <xdr:col>2</xdr:col>
      <xdr:colOff>323022</xdr:colOff>
      <xdr:row>5</xdr:row>
      <xdr:rowOff>215345</xdr:rowOff>
    </xdr:from>
    <xdr:to>
      <xdr:col>2</xdr:col>
      <xdr:colOff>3394730</xdr:colOff>
      <xdr:row>5</xdr:row>
      <xdr:rowOff>770526</xdr:rowOff>
    </xdr:to>
    <xdr:pic>
      <xdr:nvPicPr>
        <xdr:cNvPr id="10" name="Grafik 9"/>
        <xdr:cNvPicPr>
          <a:picLocks noChangeAspect="1"/>
        </xdr:cNvPicPr>
      </xdr:nvPicPr>
      <xdr:blipFill>
        <a:blip xmlns:r="http://schemas.openxmlformats.org/officeDocument/2006/relationships" r:embed="rId1"/>
        <a:stretch>
          <a:fillRect/>
        </a:stretch>
      </xdr:blipFill>
      <xdr:spPr>
        <a:xfrm>
          <a:off x="3221935" y="2973454"/>
          <a:ext cx="3071708" cy="5551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161925</xdr:colOff>
          <xdr:row>5</xdr:row>
          <xdr:rowOff>85725</xdr:rowOff>
        </xdr:from>
        <xdr:to>
          <xdr:col>2</xdr:col>
          <xdr:colOff>3067050</xdr:colOff>
          <xdr:row>5</xdr:row>
          <xdr:rowOff>276225</xdr:rowOff>
        </xdr:to>
        <xdr:sp macro="" textlink="">
          <xdr:nvSpPr>
            <xdr:cNvPr id="9222" name="Scroll Bar 6" hidden="1">
              <a:extLst>
                <a:ext uri="{63B3BB69-23CF-44E3-9099-C40C66FF867C}">
                  <a14:compatExt spid="_x0000_s922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5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5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11.vml"/><Relationship Id="rId7" Type="http://schemas.openxmlformats.org/officeDocument/2006/relationships/ctrlProp" Target="../ctrlProps/ctrlProp5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69.xml"/><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js-coach@baspo.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19.bin"/><Relationship Id="rId5" Type="http://schemas.openxmlformats.org/officeDocument/2006/relationships/image" Target="../media/image7.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hyperlink" Target="http://www.jugendundsport.ch/internet/js/de/home/ueber_j_s/j_s_auf_einen_blick.html" TargetMode="External"/><Relationship Id="rId2" Type="http://schemas.openxmlformats.org/officeDocument/2006/relationships/hyperlink" Target="http://www.jugendundsport.ch/internet/js/de/home/informationen/js_coaches.parsys.37478.downloadList.32031.DownloadFile.tmp/20160127lfcoachd.pdf" TargetMode="External"/><Relationship Id="rId1" Type="http://schemas.openxmlformats.org/officeDocument/2006/relationships/hyperlink" Target="http://www.jugendundsport.ch/internet/js/de/home/sportarten.html" TargetMode="External"/><Relationship Id="rId5" Type="http://schemas.openxmlformats.org/officeDocument/2006/relationships/printerSettings" Target="../printerSettings/printerSettings20.bin"/><Relationship Id="rId4" Type="http://schemas.openxmlformats.org/officeDocument/2006/relationships/hyperlink" Target="https://www.apps.baspo.admin.ch/ndbjs/kursprogramm/%28S%28xcvkysdijkrvkuo12js0sk3z%29%29/kursplan.aspx?spr=d&amp;sportartcode=51"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jugendundsport.ch/internet/js/de/home/ethik/ethik_charta.html" TargetMode="External"/><Relationship Id="rId1" Type="http://schemas.openxmlformats.org/officeDocument/2006/relationships/hyperlink" Target="http://www.jugendundsport.ch/internet/js/de/home/ethik.html"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jugendundsport.ch/internet/js/de/home/ethik/sicherheit.html" TargetMode="External"/><Relationship Id="rId2" Type="http://schemas.openxmlformats.org/officeDocument/2006/relationships/hyperlink" Target="http://www.jugendundsport.ch/internet/js/de/home/ethik/praevention.html" TargetMode="External"/><Relationship Id="rId1" Type="http://schemas.openxmlformats.org/officeDocument/2006/relationships/hyperlink" Target="http://www.jugendundsport.ch/internet/js/de/home/sportarten.html" TargetMode="External"/><Relationship Id="rId5" Type="http://schemas.openxmlformats.org/officeDocument/2006/relationships/printerSettings" Target="../printerSettings/printerSettings22.bin"/><Relationship Id="rId4" Type="http://schemas.openxmlformats.org/officeDocument/2006/relationships/hyperlink" Target="http://www.jugendundsport.ch/internet/js/de/home/ethik/integration.html"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18.v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 Type="http://schemas.openxmlformats.org/officeDocument/2006/relationships/drawing" Target="../drawings/drawing21.xml"/><Relationship Id="rId16" Type="http://schemas.openxmlformats.org/officeDocument/2006/relationships/ctrlProp" Target="../ctrlProps/ctrlProp87.xml"/><Relationship Id="rId1" Type="http://schemas.openxmlformats.org/officeDocument/2006/relationships/printerSettings" Target="../printerSettings/printerSettings25.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5" Type="http://schemas.openxmlformats.org/officeDocument/2006/relationships/ctrlProp" Target="../ctrlProps/ctrlProp8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9.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5.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7.vml"/><Relationship Id="rId7" Type="http://schemas.openxmlformats.org/officeDocument/2006/relationships/ctrlProp" Target="../ctrlProps/ctrlProp3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44.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101"/>
  <sheetViews>
    <sheetView showGridLines="0" tabSelected="1" zoomScaleNormal="100" zoomScaleSheetLayoutView="100" workbookViewId="0"/>
  </sheetViews>
  <sheetFormatPr baseColWidth="10" defaultRowHeight="12.75" x14ac:dyDescent="0.2"/>
  <cols>
    <col min="1" max="1" width="11.42578125" style="3"/>
    <col min="2" max="2" width="77.42578125" style="3" customWidth="1"/>
    <col min="3" max="16384" width="11.42578125" style="3"/>
  </cols>
  <sheetData>
    <row r="1" spans="1:7" ht="51" customHeight="1" x14ac:dyDescent="0.2">
      <c r="A1" s="1">
        <v>5</v>
      </c>
      <c r="B1" s="97" t="s">
        <v>163</v>
      </c>
      <c r="C1" s="2"/>
      <c r="D1" s="2"/>
      <c r="E1" s="2"/>
      <c r="F1" s="2"/>
      <c r="G1" s="2"/>
    </row>
    <row r="2" spans="1:7" ht="38.25" x14ac:dyDescent="0.2">
      <c r="A2" s="2"/>
      <c r="B2" s="94" t="s">
        <v>345</v>
      </c>
      <c r="C2" s="2"/>
      <c r="D2" s="2"/>
      <c r="E2" s="2"/>
      <c r="F2" s="2"/>
      <c r="G2" s="2"/>
    </row>
    <row r="3" spans="1:7" x14ac:dyDescent="0.2">
      <c r="A3" s="2"/>
      <c r="B3" s="94"/>
      <c r="C3" s="2"/>
      <c r="D3" s="2"/>
      <c r="E3" s="2"/>
      <c r="F3" s="2"/>
      <c r="G3" s="2"/>
    </row>
    <row r="4" spans="1:7" x14ac:dyDescent="0.2">
      <c r="A4" s="2"/>
      <c r="B4" s="197" t="s">
        <v>324</v>
      </c>
      <c r="C4" s="2"/>
      <c r="D4" s="2"/>
      <c r="E4" s="2"/>
      <c r="F4" s="2"/>
      <c r="G4" s="2"/>
    </row>
    <row r="5" spans="1:7" ht="25.5" x14ac:dyDescent="0.2">
      <c r="A5" s="2"/>
      <c r="B5" s="189" t="s">
        <v>323</v>
      </c>
      <c r="C5" s="2"/>
      <c r="D5" s="2"/>
      <c r="E5" s="2"/>
      <c r="F5" s="2"/>
      <c r="G5" s="2"/>
    </row>
    <row r="6" spans="1:7" ht="15" x14ac:dyDescent="0.2">
      <c r="A6" s="2"/>
      <c r="B6" s="96"/>
      <c r="C6" s="2"/>
      <c r="D6" s="2"/>
      <c r="E6" s="2"/>
      <c r="F6" s="2"/>
      <c r="G6" s="2"/>
    </row>
    <row r="7" spans="1:7" x14ac:dyDescent="0.2">
      <c r="A7" s="2"/>
      <c r="B7" s="197" t="s">
        <v>325</v>
      </c>
      <c r="C7" s="2"/>
      <c r="D7" s="2"/>
      <c r="E7" s="2"/>
      <c r="F7" s="2"/>
      <c r="G7" s="2"/>
    </row>
    <row r="8" spans="1:7" ht="63.75" x14ac:dyDescent="0.2">
      <c r="A8" s="2"/>
      <c r="B8" s="95" t="s">
        <v>475</v>
      </c>
      <c r="C8" s="2"/>
      <c r="D8" s="2"/>
      <c r="E8" s="2"/>
      <c r="F8" s="2"/>
      <c r="G8" s="2"/>
    </row>
    <row r="9" spans="1:7" ht="15" x14ac:dyDescent="0.2">
      <c r="A9" s="2"/>
      <c r="B9" s="96"/>
      <c r="C9" s="2"/>
      <c r="D9" s="2"/>
      <c r="E9" s="2"/>
      <c r="F9" s="2"/>
      <c r="G9" s="2"/>
    </row>
    <row r="10" spans="1:7" x14ac:dyDescent="0.2">
      <c r="A10" s="2"/>
      <c r="B10" s="197" t="s">
        <v>484</v>
      </c>
      <c r="C10" s="2"/>
      <c r="D10" s="4"/>
      <c r="E10" s="4"/>
      <c r="F10" s="2"/>
      <c r="G10" s="2"/>
    </row>
    <row r="11" spans="1:7" ht="38.25" x14ac:dyDescent="0.2">
      <c r="A11" s="2"/>
      <c r="B11" s="95" t="s">
        <v>485</v>
      </c>
      <c r="C11" s="5"/>
      <c r="D11" s="6"/>
      <c r="E11" s="5"/>
      <c r="F11" s="2"/>
      <c r="G11" s="2"/>
    </row>
    <row r="12" spans="1:7" x14ac:dyDescent="0.2">
      <c r="A12" s="2"/>
      <c r="B12" s="95"/>
      <c r="C12" s="5"/>
      <c r="D12" s="6"/>
      <c r="E12" s="5"/>
      <c r="F12" s="2"/>
      <c r="G12" s="2"/>
    </row>
    <row r="13" spans="1:7" x14ac:dyDescent="0.2">
      <c r="A13" s="2"/>
      <c r="B13" s="197" t="s">
        <v>444</v>
      </c>
      <c r="C13" s="5"/>
      <c r="D13" s="6"/>
      <c r="E13" s="5"/>
      <c r="F13" s="2"/>
      <c r="G13" s="2"/>
    </row>
    <row r="14" spans="1:7" ht="51" x14ac:dyDescent="0.2">
      <c r="A14" s="2"/>
      <c r="B14" s="95" t="s">
        <v>445</v>
      </c>
      <c r="C14" s="5"/>
      <c r="D14" s="6"/>
      <c r="E14" s="6"/>
      <c r="F14" s="6"/>
      <c r="G14" s="5"/>
    </row>
    <row r="15" spans="1:7" x14ac:dyDescent="0.2">
      <c r="A15" s="2"/>
      <c r="B15" s="95"/>
      <c r="C15" s="5"/>
      <c r="D15" s="6"/>
      <c r="E15" s="6"/>
      <c r="F15" s="6"/>
      <c r="G15" s="5"/>
    </row>
    <row r="16" spans="1:7" ht="25.5" x14ac:dyDescent="0.2">
      <c r="A16" s="2"/>
      <c r="B16" s="94" t="s">
        <v>161</v>
      </c>
      <c r="C16" s="2"/>
      <c r="D16" s="2"/>
      <c r="E16" s="2"/>
      <c r="F16" s="2"/>
      <c r="G16" s="2"/>
    </row>
    <row r="17" spans="1:7" x14ac:dyDescent="0.2">
      <c r="A17" s="2"/>
      <c r="B17" s="94"/>
      <c r="C17" s="2"/>
      <c r="D17" s="236" t="str">
        <f>HYPERLINK("#Tabelle25!a1","weiter")</f>
        <v>weiter</v>
      </c>
      <c r="E17" s="237" t="str">
        <f>HYPERLINK("#Tabelle17!a1","zu den Resultaten")</f>
        <v>zu den Resultaten</v>
      </c>
      <c r="F17" s="238"/>
      <c r="G17" s="2"/>
    </row>
    <row r="18" spans="1:7" ht="12.75" customHeight="1" x14ac:dyDescent="0.2">
      <c r="A18" s="2"/>
      <c r="B18" s="94" t="s">
        <v>162</v>
      </c>
      <c r="C18" s="2"/>
      <c r="D18" s="240" t="str">
        <f>HYPERLINK("#Tabelle20!a1","Ich möchte etwas verändern!")</f>
        <v>Ich möchte etwas verändern!</v>
      </c>
      <c r="E18" s="241"/>
      <c r="F18" s="242"/>
      <c r="G18" s="8"/>
    </row>
    <row r="19" spans="1:7" x14ac:dyDescent="0.2">
      <c r="A19" s="2"/>
      <c r="B19" s="2"/>
      <c r="C19" s="2"/>
      <c r="D19" s="243"/>
      <c r="E19" s="244"/>
      <c r="F19" s="245"/>
      <c r="G19" s="2"/>
    </row>
    <row r="20" spans="1:7" x14ac:dyDescent="0.2">
      <c r="A20" s="2"/>
      <c r="B20" s="2"/>
      <c r="C20" s="2"/>
      <c r="D20" s="2"/>
      <c r="E20" s="2"/>
      <c r="F20" s="2"/>
      <c r="G20" s="2"/>
    </row>
    <row r="101" spans="3:4" x14ac:dyDescent="0.2">
      <c r="C101" s="239"/>
      <c r="D101" s="239"/>
    </row>
  </sheetData>
  <sheetProtection algorithmName="SHA-512" hashValue="RMOENsq2iqMUcXIZ41YajvcCxmxjOrdfG2DSYyRzIIOG3OZxPwZ8uy1WcXzk2bUWB/Fd2ERSsFBRLLEJU6oZHw==" saltValue="28qWE/IZQC9o4uuO3K1Law==" spinCount="100000" sheet="1" objects="1" scenarios="1"/>
  <mergeCells count="3">
    <mergeCell ref="E17:F17"/>
    <mergeCell ref="C101:D101"/>
    <mergeCell ref="D18:F19"/>
  </mergeCells>
  <pageMargins left="0.70866141732283472" right="0.70866141732283472" top="0.78740157480314965" bottom="0.78740157480314965" header="0.31496062992125984" footer="0.31496062992125984"/>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G9"/>
  <sheetViews>
    <sheetView showGridLines="0" zoomScale="115" zoomScaleNormal="115" workbookViewId="0">
      <selection activeCell="F8" sqref="F8"/>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327</v>
      </c>
      <c r="C1" s="249"/>
      <c r="D1"/>
      <c r="E1"/>
      <c r="F1"/>
      <c r="G1"/>
    </row>
    <row r="2" spans="1:7" ht="13.5" thickBot="1" x14ac:dyDescent="0.25">
      <c r="A2"/>
      <c r="B2" s="192" t="s">
        <v>0</v>
      </c>
      <c r="C2" s="194" t="s">
        <v>6</v>
      </c>
      <c r="D2"/>
      <c r="E2"/>
      <c r="F2"/>
      <c r="G2"/>
    </row>
    <row r="3" spans="1:7" ht="70.5" customHeight="1" thickBot="1" x14ac:dyDescent="0.25">
      <c r="A3" s="20" t="s">
        <v>39</v>
      </c>
      <c r="B3" s="27" t="s">
        <v>339</v>
      </c>
      <c r="C3" s="24"/>
      <c r="D3"/>
      <c r="E3"/>
      <c r="F3"/>
      <c r="G3"/>
    </row>
    <row r="4" spans="1:7" ht="63" customHeight="1" thickBot="1" x14ac:dyDescent="0.25">
      <c r="A4" s="20" t="s">
        <v>40</v>
      </c>
      <c r="B4" s="26" t="s">
        <v>336</v>
      </c>
      <c r="C4" s="24"/>
      <c r="D4"/>
      <c r="E4"/>
      <c r="F4"/>
      <c r="G4"/>
    </row>
    <row r="5" spans="1:7" ht="67.5" customHeight="1" thickBot="1" x14ac:dyDescent="0.25">
      <c r="A5" s="20" t="s">
        <v>41</v>
      </c>
      <c r="B5" s="26" t="s">
        <v>337</v>
      </c>
      <c r="C5" s="24"/>
      <c r="D5"/>
      <c r="E5"/>
      <c r="F5"/>
      <c r="G5"/>
    </row>
    <row r="6" spans="1:7" ht="63.75" customHeight="1" thickBot="1" x14ac:dyDescent="0.25">
      <c r="A6" s="20" t="s">
        <v>42</v>
      </c>
      <c r="B6" s="26" t="s">
        <v>338</v>
      </c>
      <c r="C6" s="24"/>
      <c r="D6"/>
      <c r="E6"/>
      <c r="F6"/>
      <c r="G6"/>
    </row>
    <row r="7" spans="1:7" x14ac:dyDescent="0.2">
      <c r="A7"/>
      <c r="B7"/>
      <c r="C7"/>
      <c r="D7"/>
      <c r="E7" s="248" t="str">
        <f>HYPERLINK("#Home!a1","Home")</f>
        <v>Home</v>
      </c>
      <c r="F7" s="248"/>
      <c r="G7"/>
    </row>
    <row r="8" spans="1:7" x14ac:dyDescent="0.2">
      <c r="A8"/>
      <c r="B8" t="s">
        <v>172</v>
      </c>
      <c r="C8"/>
      <c r="D8"/>
      <c r="E8" s="234" t="str">
        <f>HYPERLINK("#Tabelle8!a1","zurück")</f>
        <v>zurück</v>
      </c>
      <c r="F8" s="234" t="str">
        <f>HYPERLINK("#Tabelle10!a1","weiter")</f>
        <v>weiter</v>
      </c>
      <c r="G8"/>
    </row>
    <row r="9" spans="1:7" x14ac:dyDescent="0.2">
      <c r="A9"/>
      <c r="B9"/>
      <c r="C9"/>
      <c r="D9"/>
      <c r="E9"/>
      <c r="F9"/>
      <c r="G9"/>
    </row>
  </sheetData>
  <sheetProtection algorithmName="SHA-512" hashValue="+dzdIUmCfmz31hjB1e6GMgKz9zsTrtVO/P+vT5gJoOsaqpYcAKyQTB8NqEYpPMCMz9I4ppR10UzQOO8jE4hBbg==" saltValue="bOwxcQIUpzBr0SI/crxP1A==" spinCount="100000" sheet="1" objects="1" scenarios="1"/>
  <mergeCells count="2">
    <mergeCell ref="E7:F7"/>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4" r:id="rId4" name="Scroll Bar 4">
              <controlPr defaultSize="0" autoPict="0">
                <anchor moveWithCells="1">
                  <from>
                    <xdr:col>2</xdr:col>
                    <xdr:colOff>104775</xdr:colOff>
                    <xdr:row>3</xdr:row>
                    <xdr:rowOff>76200</xdr:rowOff>
                  </from>
                  <to>
                    <xdr:col>2</xdr:col>
                    <xdr:colOff>3009900</xdr:colOff>
                    <xdr:row>3</xdr:row>
                    <xdr:rowOff>266700</xdr:rowOff>
                  </to>
                </anchor>
              </controlPr>
            </control>
          </mc:Choice>
        </mc:AlternateContent>
        <mc:AlternateContent xmlns:mc="http://schemas.openxmlformats.org/markup-compatibility/2006">
          <mc:Choice Requires="x14">
            <control shapeId="10245" r:id="rId5" name="Scroll Bar 5">
              <controlPr defaultSize="0" autoPict="0">
                <anchor moveWithCells="1">
                  <from>
                    <xdr:col>2</xdr:col>
                    <xdr:colOff>104775</xdr:colOff>
                    <xdr:row>4</xdr:row>
                    <xdr:rowOff>76200</xdr:rowOff>
                  </from>
                  <to>
                    <xdr:col>2</xdr:col>
                    <xdr:colOff>3009900</xdr:colOff>
                    <xdr:row>4</xdr:row>
                    <xdr:rowOff>266700</xdr:rowOff>
                  </to>
                </anchor>
              </controlPr>
            </control>
          </mc:Choice>
        </mc:AlternateContent>
        <mc:AlternateContent xmlns:mc="http://schemas.openxmlformats.org/markup-compatibility/2006">
          <mc:Choice Requires="x14">
            <control shapeId="10246" r:id="rId6" name="Scroll Bar 6">
              <controlPr defaultSize="0" autoPict="0">
                <anchor moveWithCells="1">
                  <from>
                    <xdr:col>2</xdr:col>
                    <xdr:colOff>104775</xdr:colOff>
                    <xdr:row>5</xdr:row>
                    <xdr:rowOff>76200</xdr:rowOff>
                  </from>
                  <to>
                    <xdr:col>2</xdr:col>
                    <xdr:colOff>3009900</xdr:colOff>
                    <xdr:row>5</xdr:row>
                    <xdr:rowOff>266700</xdr:rowOff>
                  </to>
                </anchor>
              </controlPr>
            </control>
          </mc:Choice>
        </mc:AlternateContent>
        <mc:AlternateContent xmlns:mc="http://schemas.openxmlformats.org/markup-compatibility/2006">
          <mc:Choice Requires="x14">
            <control shapeId="10247" r:id="rId7" name="Scroll Bar 7">
              <controlPr defaultSize="0" autoPict="0">
                <anchor moveWithCells="1">
                  <from>
                    <xdr:col>2</xdr:col>
                    <xdr:colOff>104775</xdr:colOff>
                    <xdr:row>2</xdr:row>
                    <xdr:rowOff>66675</xdr:rowOff>
                  </from>
                  <to>
                    <xdr:col>2</xdr:col>
                    <xdr:colOff>3009900</xdr:colOff>
                    <xdr:row>2</xdr:row>
                    <xdr:rowOff>257175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G18"/>
  <sheetViews>
    <sheetView showGridLines="0" zoomScale="115" zoomScaleNormal="115" workbookViewId="0">
      <selection activeCell="F17" sqref="F17"/>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328</v>
      </c>
      <c r="C1" s="249"/>
      <c r="D1"/>
      <c r="E1"/>
      <c r="F1"/>
      <c r="G1"/>
    </row>
    <row r="2" spans="1:7" ht="13.5" thickBot="1" x14ac:dyDescent="0.25">
      <c r="A2"/>
      <c r="B2" s="192" t="s">
        <v>0</v>
      </c>
      <c r="C2" s="194" t="s">
        <v>6</v>
      </c>
      <c r="D2"/>
      <c r="E2"/>
      <c r="F2"/>
      <c r="G2"/>
    </row>
    <row r="3" spans="1:7" ht="63" customHeight="1" thickBot="1" x14ac:dyDescent="0.25">
      <c r="A3" s="20" t="s">
        <v>43</v>
      </c>
      <c r="B3" s="27" t="s">
        <v>340</v>
      </c>
      <c r="C3" s="24"/>
      <c r="D3"/>
      <c r="E3"/>
      <c r="F3"/>
      <c r="G3"/>
    </row>
    <row r="4" spans="1:7" ht="58.5" customHeight="1" thickBot="1" x14ac:dyDescent="0.25">
      <c r="A4" s="20" t="s">
        <v>44</v>
      </c>
      <c r="B4" s="23" t="s">
        <v>45</v>
      </c>
      <c r="C4" s="24"/>
      <c r="D4"/>
      <c r="E4"/>
      <c r="F4"/>
      <c r="G4"/>
    </row>
    <row r="5" spans="1:7" x14ac:dyDescent="0.2">
      <c r="A5"/>
      <c r="B5" s="25"/>
      <c r="C5"/>
      <c r="D5"/>
      <c r="E5" s="2"/>
      <c r="F5" s="2"/>
      <c r="G5"/>
    </row>
    <row r="6" spans="1:7" x14ac:dyDescent="0.2">
      <c r="A6"/>
      <c r="B6"/>
      <c r="C6"/>
      <c r="D6"/>
      <c r="E6" s="2"/>
      <c r="F6" s="2"/>
      <c r="G6"/>
    </row>
    <row r="7" spans="1:7" x14ac:dyDescent="0.2">
      <c r="A7"/>
      <c r="B7"/>
      <c r="C7"/>
      <c r="D7"/>
      <c r="E7"/>
      <c r="F7"/>
      <c r="G7"/>
    </row>
    <row r="8" spans="1:7" x14ac:dyDescent="0.2">
      <c r="A8"/>
      <c r="B8"/>
      <c r="C8"/>
      <c r="D8"/>
      <c r="E8"/>
      <c r="F8"/>
      <c r="G8"/>
    </row>
    <row r="9" spans="1:7" x14ac:dyDescent="0.2">
      <c r="A9"/>
      <c r="B9"/>
      <c r="C9"/>
      <c r="D9"/>
      <c r="E9"/>
      <c r="F9"/>
      <c r="G9"/>
    </row>
    <row r="10" spans="1:7" x14ac:dyDescent="0.2">
      <c r="A10"/>
      <c r="B10"/>
      <c r="C10"/>
      <c r="D10"/>
      <c r="E10"/>
      <c r="F10"/>
      <c r="G10"/>
    </row>
    <row r="11" spans="1:7" x14ac:dyDescent="0.2">
      <c r="A11"/>
      <c r="B11"/>
      <c r="C11"/>
      <c r="D11"/>
      <c r="E11"/>
      <c r="F11"/>
      <c r="G11"/>
    </row>
    <row r="12" spans="1:7" x14ac:dyDescent="0.2">
      <c r="A12"/>
      <c r="B12"/>
      <c r="C12"/>
      <c r="D12"/>
      <c r="E12"/>
      <c r="F12"/>
      <c r="G12"/>
    </row>
    <row r="13" spans="1:7" x14ac:dyDescent="0.2">
      <c r="A13"/>
      <c r="B13"/>
      <c r="C13"/>
      <c r="D13"/>
      <c r="E13"/>
      <c r="F13"/>
      <c r="G13"/>
    </row>
    <row r="14" spans="1:7" x14ac:dyDescent="0.2">
      <c r="A14"/>
      <c r="B14"/>
      <c r="C14"/>
      <c r="D14"/>
      <c r="E14"/>
      <c r="F14"/>
      <c r="G14"/>
    </row>
    <row r="15" spans="1:7" x14ac:dyDescent="0.2">
      <c r="A15"/>
      <c r="B15"/>
      <c r="C15"/>
      <c r="D15"/>
      <c r="E15"/>
      <c r="F15"/>
      <c r="G15"/>
    </row>
    <row r="16" spans="1:7" x14ac:dyDescent="0.2">
      <c r="A16"/>
      <c r="B16"/>
      <c r="C16"/>
      <c r="D16"/>
      <c r="E16" s="248" t="str">
        <f>HYPERLINK("#Home!a1","Home")</f>
        <v>Home</v>
      </c>
      <c r="F16" s="248"/>
      <c r="G16"/>
    </row>
    <row r="17" spans="1:7" x14ac:dyDescent="0.2">
      <c r="A17"/>
      <c r="B17" t="s">
        <v>173</v>
      </c>
      <c r="C17"/>
      <c r="D17"/>
      <c r="E17" s="234" t="str">
        <f>HYPERLINK("#Tabelle9!a1","zurück")</f>
        <v>zurück</v>
      </c>
      <c r="F17" s="234" t="str">
        <f>HYPERLINK("#Tabelle11!a1","weiter")</f>
        <v>weiter</v>
      </c>
      <c r="G17"/>
    </row>
    <row r="18" spans="1:7" x14ac:dyDescent="0.2">
      <c r="A18"/>
      <c r="B18"/>
      <c r="C18"/>
      <c r="D18"/>
      <c r="E18"/>
      <c r="F18"/>
      <c r="G18"/>
    </row>
  </sheetData>
  <sheetProtection algorithmName="SHA-512" hashValue="1NXrNM02Qt97jhoDPT1v7c+t2QNYYply8S0MIIBqT9ZYlXikZmGwSAytPoBIpz+yyzsCbcXA7xA3R1v9/ctmdA==" saltValue="fF+1GY33tRB1Mb+vFCeEvw==" spinCount="100000" sheet="1" objects="1" scenarios="1"/>
  <mergeCells count="2">
    <mergeCell ref="E16:F16"/>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Group Box 1">
              <controlPr defaultSize="0" autoFill="0" autoPict="0">
                <anchor moveWithCells="1">
                  <from>
                    <xdr:col>2</xdr:col>
                    <xdr:colOff>1076325</xdr:colOff>
                    <xdr:row>3</xdr:row>
                    <xdr:rowOff>161925</xdr:rowOff>
                  </from>
                  <to>
                    <xdr:col>2</xdr:col>
                    <xdr:colOff>2428875</xdr:colOff>
                    <xdr:row>3</xdr:row>
                    <xdr:rowOff>485775</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2</xdr:col>
                    <xdr:colOff>1219200</xdr:colOff>
                    <xdr:row>3</xdr:row>
                    <xdr:rowOff>238125</xdr:rowOff>
                  </from>
                  <to>
                    <xdr:col>2</xdr:col>
                    <xdr:colOff>1524000</xdr:colOff>
                    <xdr:row>3</xdr:row>
                    <xdr:rowOff>428625</xdr:rowOff>
                  </to>
                </anchor>
              </controlPr>
            </control>
          </mc:Choice>
        </mc:AlternateContent>
        <mc:AlternateContent xmlns:mc="http://schemas.openxmlformats.org/markup-compatibility/2006">
          <mc:Choice Requires="x14">
            <control shapeId="11267" r:id="rId6" name="Option Button 3">
              <controlPr defaultSize="0" autoFill="0" autoLine="0" autoPict="0">
                <anchor moveWithCells="1">
                  <from>
                    <xdr:col>2</xdr:col>
                    <xdr:colOff>1704975</xdr:colOff>
                    <xdr:row>3</xdr:row>
                    <xdr:rowOff>219075</xdr:rowOff>
                  </from>
                  <to>
                    <xdr:col>2</xdr:col>
                    <xdr:colOff>2228850</xdr:colOff>
                    <xdr:row>3</xdr:row>
                    <xdr:rowOff>438150</xdr:rowOff>
                  </to>
                </anchor>
              </controlPr>
            </control>
          </mc:Choice>
        </mc:AlternateContent>
        <mc:AlternateContent xmlns:mc="http://schemas.openxmlformats.org/markup-compatibility/2006">
          <mc:Choice Requires="x14">
            <control shapeId="11268" r:id="rId7" name="Scroll Bar 4">
              <controlPr defaultSize="0" autoPict="0">
                <anchor moveWithCells="1">
                  <from>
                    <xdr:col>2</xdr:col>
                    <xdr:colOff>133350</xdr:colOff>
                    <xdr:row>2</xdr:row>
                    <xdr:rowOff>114300</xdr:rowOff>
                  </from>
                  <to>
                    <xdr:col>2</xdr:col>
                    <xdr:colOff>3038475</xdr:colOff>
                    <xdr:row>2</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G10"/>
  <sheetViews>
    <sheetView showGridLines="0" zoomScale="115" zoomScaleNormal="115" workbookViewId="0">
      <selection activeCell="F9" sqref="F9"/>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5.75" thickBot="1" x14ac:dyDescent="0.25">
      <c r="A1"/>
      <c r="B1" s="252" t="s">
        <v>117</v>
      </c>
      <c r="C1" s="252"/>
      <c r="D1"/>
      <c r="E1"/>
      <c r="F1"/>
      <c r="G1"/>
    </row>
    <row r="2" spans="1:7" ht="13.5" thickBot="1" x14ac:dyDescent="0.25">
      <c r="A2"/>
      <c r="B2" s="192" t="s">
        <v>0</v>
      </c>
      <c r="C2" s="194" t="s">
        <v>6</v>
      </c>
      <c r="D2"/>
      <c r="E2"/>
      <c r="F2"/>
      <c r="G2"/>
    </row>
    <row r="3" spans="1:7" ht="77.25" thickBot="1" x14ac:dyDescent="0.25">
      <c r="A3" s="20" t="s">
        <v>46</v>
      </c>
      <c r="B3" s="21" t="s">
        <v>47</v>
      </c>
      <c r="C3" s="24"/>
      <c r="D3"/>
      <c r="E3"/>
      <c r="F3"/>
      <c r="G3"/>
    </row>
    <row r="4" spans="1:7" ht="63" customHeight="1" thickBot="1" x14ac:dyDescent="0.25">
      <c r="A4" s="20" t="s">
        <v>48</v>
      </c>
      <c r="B4" s="23" t="s">
        <v>49</v>
      </c>
      <c r="C4" s="24"/>
      <c r="D4"/>
      <c r="E4"/>
      <c r="F4"/>
      <c r="G4"/>
    </row>
    <row r="5" spans="1:7" ht="49.5" customHeight="1" thickBot="1" x14ac:dyDescent="0.25">
      <c r="A5" s="20" t="s">
        <v>50</v>
      </c>
      <c r="B5" s="23" t="s">
        <v>51</v>
      </c>
      <c r="C5" s="24"/>
      <c r="D5"/>
      <c r="E5"/>
      <c r="F5"/>
      <c r="G5"/>
    </row>
    <row r="6" spans="1:7" ht="63" customHeight="1" thickBot="1" x14ac:dyDescent="0.25">
      <c r="A6" s="20" t="s">
        <v>52</v>
      </c>
      <c r="B6" s="23" t="s">
        <v>53</v>
      </c>
      <c r="C6" s="24"/>
      <c r="D6"/>
      <c r="E6"/>
      <c r="F6"/>
      <c r="G6"/>
    </row>
    <row r="7" spans="1:7" x14ac:dyDescent="0.2">
      <c r="A7"/>
      <c r="B7" s="25"/>
      <c r="C7"/>
      <c r="D7"/>
      <c r="E7" s="2"/>
      <c r="F7" s="2"/>
      <c r="G7"/>
    </row>
    <row r="8" spans="1:7" x14ac:dyDescent="0.2">
      <c r="A8"/>
      <c r="B8"/>
      <c r="C8"/>
      <c r="D8"/>
      <c r="E8" s="248" t="str">
        <f>HYPERLINK("#Home!a1","Home")</f>
        <v>Home</v>
      </c>
      <c r="F8" s="248"/>
      <c r="G8"/>
    </row>
    <row r="9" spans="1:7" x14ac:dyDescent="0.2">
      <c r="A9"/>
      <c r="B9" t="s">
        <v>174</v>
      </c>
      <c r="C9"/>
      <c r="D9"/>
      <c r="E9" s="234" t="str">
        <f>HYPERLINK("#Tabelle10!a1","zurück")</f>
        <v>zurück</v>
      </c>
      <c r="F9" s="234" t="str">
        <f>HYPERLINK("#Tabelle12!a1","weiter")</f>
        <v>weiter</v>
      </c>
      <c r="G9"/>
    </row>
    <row r="10" spans="1:7" x14ac:dyDescent="0.2">
      <c r="A10"/>
      <c r="B10"/>
      <c r="C10"/>
      <c r="D10"/>
      <c r="E10"/>
      <c r="F10"/>
      <c r="G10"/>
    </row>
  </sheetData>
  <sheetProtection algorithmName="SHA-512" hashValue="ul/HoT5JMqDvZ5FEwXzR1nU/lSXBcW3po1AW/rD2Cd14mPaR8YG1E7ADJ0CbHClZZRJSKzmXSgw7/NkOqfVPgA==" saltValue="5g+wKMeljaKeDZ85j7O8yg==" spinCount="100000" sheet="1" objects="1" scenarios="1"/>
  <mergeCells count="2">
    <mergeCell ref="E8:F8"/>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from>
                    <xdr:col>2</xdr:col>
                    <xdr:colOff>1238250</xdr:colOff>
                    <xdr:row>4</xdr:row>
                    <xdr:rowOff>95250</xdr:rowOff>
                  </from>
                  <to>
                    <xdr:col>2</xdr:col>
                    <xdr:colOff>2590800</xdr:colOff>
                    <xdr:row>4</xdr:row>
                    <xdr:rowOff>419100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2</xdr:col>
                    <xdr:colOff>1381125</xdr:colOff>
                    <xdr:row>4</xdr:row>
                    <xdr:rowOff>171450</xdr:rowOff>
                  </from>
                  <to>
                    <xdr:col>2</xdr:col>
                    <xdr:colOff>1685925</xdr:colOff>
                    <xdr:row>4</xdr:row>
                    <xdr:rowOff>361950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from>
                    <xdr:col>2</xdr:col>
                    <xdr:colOff>1866900</xdr:colOff>
                    <xdr:row>4</xdr:row>
                    <xdr:rowOff>161925</xdr:rowOff>
                  </from>
                  <to>
                    <xdr:col>2</xdr:col>
                    <xdr:colOff>2390775</xdr:colOff>
                    <xdr:row>4</xdr:row>
                    <xdr:rowOff>381000</xdr:rowOff>
                  </to>
                </anchor>
              </controlPr>
            </control>
          </mc:Choice>
        </mc:AlternateContent>
        <mc:AlternateContent xmlns:mc="http://schemas.openxmlformats.org/markup-compatibility/2006">
          <mc:Choice Requires="x14">
            <control shapeId="12292" r:id="rId7" name="Scroll Bar 4">
              <controlPr defaultSize="0" autoPict="0">
                <anchor moveWithCells="1">
                  <from>
                    <xdr:col>2</xdr:col>
                    <xdr:colOff>152400</xdr:colOff>
                    <xdr:row>2</xdr:row>
                    <xdr:rowOff>142875</xdr:rowOff>
                  </from>
                  <to>
                    <xdr:col>2</xdr:col>
                    <xdr:colOff>3057525</xdr:colOff>
                    <xdr:row>2</xdr:row>
                    <xdr:rowOff>333375</xdr:rowOff>
                  </to>
                </anchor>
              </controlPr>
            </control>
          </mc:Choice>
        </mc:AlternateContent>
        <mc:AlternateContent xmlns:mc="http://schemas.openxmlformats.org/markup-compatibility/2006">
          <mc:Choice Requires="x14">
            <control shapeId="12293" r:id="rId8" name="Scroll Bar 5">
              <controlPr defaultSize="0" autoPict="0">
                <anchor moveWithCells="1">
                  <from>
                    <xdr:col>2</xdr:col>
                    <xdr:colOff>152400</xdr:colOff>
                    <xdr:row>3</xdr:row>
                    <xdr:rowOff>85725</xdr:rowOff>
                  </from>
                  <to>
                    <xdr:col>2</xdr:col>
                    <xdr:colOff>3057525</xdr:colOff>
                    <xdr:row>3</xdr:row>
                    <xdr:rowOff>276225</xdr:rowOff>
                  </to>
                </anchor>
              </controlPr>
            </control>
          </mc:Choice>
        </mc:AlternateContent>
        <mc:AlternateContent xmlns:mc="http://schemas.openxmlformats.org/markup-compatibility/2006">
          <mc:Choice Requires="x14">
            <control shapeId="12294" r:id="rId9" name="Scroll Bar 6">
              <controlPr defaultSize="0" autoPict="0">
                <anchor moveWithCells="1">
                  <from>
                    <xdr:col>2</xdr:col>
                    <xdr:colOff>152400</xdr:colOff>
                    <xdr:row>5</xdr:row>
                    <xdr:rowOff>85725</xdr:rowOff>
                  </from>
                  <to>
                    <xdr:col>2</xdr:col>
                    <xdr:colOff>3057525</xdr:colOff>
                    <xdr:row>5</xdr:row>
                    <xdr:rowOff>276225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G13"/>
  <sheetViews>
    <sheetView showGridLines="0" zoomScale="115" zoomScaleNormal="115" workbookViewId="0">
      <selection activeCell="F12" sqref="F12"/>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329</v>
      </c>
      <c r="C1" s="249"/>
      <c r="D1"/>
      <c r="E1"/>
      <c r="F1"/>
      <c r="G1"/>
    </row>
    <row r="2" spans="1:7" ht="13.5" thickBot="1" x14ac:dyDescent="0.25">
      <c r="A2"/>
      <c r="B2" s="192" t="s">
        <v>0</v>
      </c>
      <c r="C2" s="194" t="s">
        <v>6</v>
      </c>
      <c r="D2"/>
      <c r="E2"/>
      <c r="F2"/>
      <c r="G2"/>
    </row>
    <row r="3" spans="1:7" ht="66.75" customHeight="1" thickBot="1" x14ac:dyDescent="0.25">
      <c r="A3" s="20" t="s">
        <v>54</v>
      </c>
      <c r="B3" s="21" t="s">
        <v>55</v>
      </c>
      <c r="C3" s="24"/>
      <c r="D3"/>
      <c r="E3"/>
      <c r="F3"/>
      <c r="G3"/>
    </row>
    <row r="4" spans="1:7" ht="67.5" customHeight="1" thickBot="1" x14ac:dyDescent="0.25">
      <c r="A4" s="20" t="s">
        <v>56</v>
      </c>
      <c r="B4" s="26" t="s">
        <v>341</v>
      </c>
      <c r="C4" s="24"/>
      <c r="D4"/>
      <c r="E4"/>
      <c r="F4"/>
      <c r="G4"/>
    </row>
    <row r="5" spans="1:7" ht="66" customHeight="1" thickBot="1" x14ac:dyDescent="0.25">
      <c r="A5" s="20" t="s">
        <v>57</v>
      </c>
      <c r="B5" s="23" t="s">
        <v>58</v>
      </c>
      <c r="C5" s="24"/>
      <c r="D5"/>
      <c r="E5"/>
      <c r="F5"/>
      <c r="G5"/>
    </row>
    <row r="6" spans="1:7" x14ac:dyDescent="0.2">
      <c r="A6"/>
      <c r="B6" s="25"/>
      <c r="C6"/>
      <c r="D6"/>
      <c r="E6" s="2"/>
      <c r="F6" s="2"/>
      <c r="G6"/>
    </row>
    <row r="7" spans="1:7" x14ac:dyDescent="0.2">
      <c r="A7"/>
      <c r="B7"/>
      <c r="C7"/>
      <c r="D7"/>
      <c r="E7" s="2"/>
      <c r="F7" s="2"/>
      <c r="G7"/>
    </row>
    <row r="8" spans="1:7" x14ac:dyDescent="0.2">
      <c r="A8"/>
      <c r="B8"/>
      <c r="C8"/>
      <c r="D8"/>
      <c r="E8"/>
      <c r="F8"/>
      <c r="G8"/>
    </row>
    <row r="9" spans="1:7" x14ac:dyDescent="0.2">
      <c r="A9"/>
      <c r="B9"/>
      <c r="C9"/>
      <c r="D9"/>
      <c r="E9"/>
      <c r="F9"/>
      <c r="G9"/>
    </row>
    <row r="10" spans="1:7" x14ac:dyDescent="0.2">
      <c r="A10"/>
      <c r="B10"/>
      <c r="C10"/>
      <c r="D10"/>
      <c r="E10"/>
      <c r="F10"/>
      <c r="G10"/>
    </row>
    <row r="11" spans="1:7" x14ac:dyDescent="0.2">
      <c r="A11"/>
      <c r="B11"/>
      <c r="C11"/>
      <c r="D11"/>
      <c r="E11" s="248" t="str">
        <f>HYPERLINK("#Home!a1","Home")</f>
        <v>Home</v>
      </c>
      <c r="F11" s="248"/>
      <c r="G11"/>
    </row>
    <row r="12" spans="1:7" x14ac:dyDescent="0.2">
      <c r="A12"/>
      <c r="B12" t="s">
        <v>175</v>
      </c>
      <c r="C12"/>
      <c r="D12"/>
      <c r="E12" s="234" t="str">
        <f>HYPERLINK("#Tabelle11!a1","zurück")</f>
        <v>zurück</v>
      </c>
      <c r="F12" s="234" t="str">
        <f>HYPERLINK("#Tabelle13!a1","weiter")</f>
        <v>weiter</v>
      </c>
      <c r="G12"/>
    </row>
    <row r="13" spans="1:7" x14ac:dyDescent="0.2">
      <c r="A13"/>
      <c r="B13"/>
      <c r="C13"/>
      <c r="D13"/>
      <c r="E13"/>
      <c r="F13"/>
      <c r="G13"/>
    </row>
  </sheetData>
  <sheetProtection algorithmName="SHA-512" hashValue="sZbKMnoCf0qgmU6xuOqPdFzlz2GiQentxKkjG5GXt3myWUlOrabmxn2QdnnbYWu21WG7Be7QRF+TYUIQjX2aQQ==" saltValue="5JsOYL98e7Y6zOljqW7FMA==" spinCount="100000" sheet="1" objects="1" scenarios="1"/>
  <mergeCells count="2">
    <mergeCell ref="E11:F11"/>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Scroll Bar 1">
              <controlPr defaultSize="0" autoPict="0">
                <anchor moveWithCells="1">
                  <from>
                    <xdr:col>2</xdr:col>
                    <xdr:colOff>142875</xdr:colOff>
                    <xdr:row>2</xdr:row>
                    <xdr:rowOff>85725</xdr:rowOff>
                  </from>
                  <to>
                    <xdr:col>2</xdr:col>
                    <xdr:colOff>3048000</xdr:colOff>
                    <xdr:row>2</xdr:row>
                    <xdr:rowOff>276225</xdr:rowOff>
                  </to>
                </anchor>
              </controlPr>
            </control>
          </mc:Choice>
        </mc:AlternateContent>
        <mc:AlternateContent xmlns:mc="http://schemas.openxmlformats.org/markup-compatibility/2006">
          <mc:Choice Requires="x14">
            <control shapeId="13314" r:id="rId5" name="Scroll Bar 2">
              <controlPr defaultSize="0" autoPict="0">
                <anchor moveWithCells="1">
                  <from>
                    <xdr:col>2</xdr:col>
                    <xdr:colOff>142875</xdr:colOff>
                    <xdr:row>3</xdr:row>
                    <xdr:rowOff>95250</xdr:rowOff>
                  </from>
                  <to>
                    <xdr:col>2</xdr:col>
                    <xdr:colOff>3048000</xdr:colOff>
                    <xdr:row>3</xdr:row>
                    <xdr:rowOff>285750</xdr:rowOff>
                  </to>
                </anchor>
              </controlPr>
            </control>
          </mc:Choice>
        </mc:AlternateContent>
        <mc:AlternateContent xmlns:mc="http://schemas.openxmlformats.org/markup-compatibility/2006">
          <mc:Choice Requires="x14">
            <control shapeId="13315" r:id="rId6" name="Scroll Bar 3">
              <controlPr defaultSize="0" autoPict="0">
                <anchor moveWithCells="1">
                  <from>
                    <xdr:col>2</xdr:col>
                    <xdr:colOff>142875</xdr:colOff>
                    <xdr:row>4</xdr:row>
                    <xdr:rowOff>85725</xdr:rowOff>
                  </from>
                  <to>
                    <xdr:col>2</xdr:col>
                    <xdr:colOff>3048000</xdr:colOff>
                    <xdr:row>4</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G11"/>
  <sheetViews>
    <sheetView showGridLines="0" zoomScale="115" zoomScaleNormal="115" workbookViewId="0">
      <selection activeCell="F10" sqref="F10"/>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125</v>
      </c>
      <c r="C1" s="249"/>
      <c r="D1"/>
      <c r="E1"/>
      <c r="F1"/>
      <c r="G1"/>
    </row>
    <row r="2" spans="1:7" ht="13.5" thickBot="1" x14ac:dyDescent="0.25">
      <c r="A2"/>
      <c r="B2" s="192" t="s">
        <v>0</v>
      </c>
      <c r="C2" s="194" t="s">
        <v>6</v>
      </c>
      <c r="D2"/>
      <c r="E2"/>
      <c r="F2"/>
      <c r="G2"/>
    </row>
    <row r="3" spans="1:7" ht="99.75" customHeight="1" thickBot="1" x14ac:dyDescent="0.25">
      <c r="A3" s="20" t="s">
        <v>59</v>
      </c>
      <c r="B3" s="27" t="s">
        <v>294</v>
      </c>
      <c r="C3" s="24"/>
      <c r="D3"/>
      <c r="E3"/>
      <c r="F3"/>
      <c r="G3"/>
    </row>
    <row r="4" spans="1:7" ht="62.25" customHeight="1" thickBot="1" x14ac:dyDescent="0.25">
      <c r="A4" s="20" t="s">
        <v>60</v>
      </c>
      <c r="B4" s="23" t="s">
        <v>61</v>
      </c>
      <c r="C4" s="24"/>
      <c r="D4"/>
      <c r="E4"/>
      <c r="F4"/>
      <c r="G4"/>
    </row>
    <row r="5" spans="1:7" ht="64.5" thickBot="1" x14ac:dyDescent="0.25">
      <c r="A5" s="20" t="s">
        <v>62</v>
      </c>
      <c r="B5" s="23" t="s">
        <v>63</v>
      </c>
      <c r="C5" s="24"/>
      <c r="D5"/>
      <c r="E5"/>
      <c r="F5"/>
      <c r="G5"/>
    </row>
    <row r="6" spans="1:7" x14ac:dyDescent="0.2">
      <c r="A6"/>
      <c r="B6" s="25"/>
      <c r="C6"/>
      <c r="D6" s="2"/>
      <c r="E6" s="2"/>
      <c r="F6" s="2"/>
      <c r="G6"/>
    </row>
    <row r="7" spans="1:7" x14ac:dyDescent="0.2">
      <c r="A7"/>
      <c r="B7"/>
      <c r="C7"/>
      <c r="D7" s="2"/>
      <c r="E7" s="2"/>
      <c r="F7" s="2"/>
      <c r="G7"/>
    </row>
    <row r="8" spans="1:7" x14ac:dyDescent="0.2">
      <c r="A8"/>
      <c r="B8"/>
      <c r="C8"/>
      <c r="D8"/>
      <c r="E8"/>
      <c r="F8"/>
      <c r="G8"/>
    </row>
    <row r="9" spans="1:7" x14ac:dyDescent="0.2">
      <c r="A9"/>
      <c r="B9"/>
      <c r="C9"/>
      <c r="D9"/>
      <c r="E9" s="248" t="str">
        <f>HYPERLINK("#Home!a1","Home")</f>
        <v>Home</v>
      </c>
      <c r="F9" s="248"/>
      <c r="G9"/>
    </row>
    <row r="10" spans="1:7" x14ac:dyDescent="0.2">
      <c r="A10"/>
      <c r="B10" t="s">
        <v>176</v>
      </c>
      <c r="C10"/>
      <c r="D10"/>
      <c r="E10" s="234" t="str">
        <f>HYPERLINK("#Tabelle12!a1","zurück")</f>
        <v>zurück</v>
      </c>
      <c r="F10" s="234" t="str">
        <f>HYPERLINK("#Tabelle14!a1","weiter")</f>
        <v>weiter</v>
      </c>
      <c r="G10"/>
    </row>
    <row r="11" spans="1:7" x14ac:dyDescent="0.2">
      <c r="A11"/>
      <c r="B11"/>
      <c r="C11"/>
      <c r="D11"/>
      <c r="E11"/>
      <c r="F11"/>
      <c r="G11"/>
    </row>
  </sheetData>
  <sheetProtection algorithmName="SHA-512" hashValue="QHW00S6Eh+3utKIsMkrM2HPMR6Mp9Jr7PMMXJGpa5u+k5WMvjBQ3O90qVMGzZCis/XuamYrLtgglbfFmtIqiYw==" saltValue="ANhHWQ5EZcG8+ChdgUTVZg==" spinCount="100000" sheet="1" objects="1" scenarios="1"/>
  <mergeCells count="2">
    <mergeCell ref="E9:F9"/>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Scroll Bar 1">
              <controlPr defaultSize="0" autoPict="0">
                <anchor moveWithCells="1">
                  <from>
                    <xdr:col>2</xdr:col>
                    <xdr:colOff>133350</xdr:colOff>
                    <xdr:row>2</xdr:row>
                    <xdr:rowOff>219075</xdr:rowOff>
                  </from>
                  <to>
                    <xdr:col>2</xdr:col>
                    <xdr:colOff>3038475</xdr:colOff>
                    <xdr:row>2</xdr:row>
                    <xdr:rowOff>409575</xdr:rowOff>
                  </to>
                </anchor>
              </controlPr>
            </control>
          </mc:Choice>
        </mc:AlternateContent>
        <mc:AlternateContent xmlns:mc="http://schemas.openxmlformats.org/markup-compatibility/2006">
          <mc:Choice Requires="x14">
            <control shapeId="14338" r:id="rId5" name="Scroll Bar 2">
              <controlPr defaultSize="0" autoPict="0">
                <anchor moveWithCells="1">
                  <from>
                    <xdr:col>2</xdr:col>
                    <xdr:colOff>133350</xdr:colOff>
                    <xdr:row>3</xdr:row>
                    <xdr:rowOff>85725</xdr:rowOff>
                  </from>
                  <to>
                    <xdr:col>2</xdr:col>
                    <xdr:colOff>3038475</xdr:colOff>
                    <xdr:row>3</xdr:row>
                    <xdr:rowOff>276225</xdr:rowOff>
                  </to>
                </anchor>
              </controlPr>
            </control>
          </mc:Choice>
        </mc:AlternateContent>
        <mc:AlternateContent xmlns:mc="http://schemas.openxmlformats.org/markup-compatibility/2006">
          <mc:Choice Requires="x14">
            <control shapeId="14339" r:id="rId6" name="Scroll Bar 3">
              <controlPr defaultSize="0" autoPict="0">
                <anchor moveWithCells="1">
                  <from>
                    <xdr:col>2</xdr:col>
                    <xdr:colOff>133350</xdr:colOff>
                    <xdr:row>4</xdr:row>
                    <xdr:rowOff>85725</xdr:rowOff>
                  </from>
                  <to>
                    <xdr:col>2</xdr:col>
                    <xdr:colOff>3038475</xdr:colOff>
                    <xdr:row>4</xdr:row>
                    <xdr:rowOff>276225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dimension ref="A1:G13"/>
  <sheetViews>
    <sheetView showGridLines="0" zoomScale="115" zoomScaleNormal="115" workbookViewId="0">
      <selection activeCell="F12" sqref="F12"/>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129</v>
      </c>
      <c r="C1" s="249"/>
      <c r="D1"/>
      <c r="E1"/>
      <c r="F1"/>
      <c r="G1"/>
    </row>
    <row r="2" spans="1:7" ht="13.5" thickBot="1" x14ac:dyDescent="0.25">
      <c r="A2"/>
      <c r="B2" s="192" t="s">
        <v>0</v>
      </c>
      <c r="C2" s="194" t="s">
        <v>6</v>
      </c>
      <c r="D2"/>
      <c r="E2"/>
      <c r="F2"/>
      <c r="G2"/>
    </row>
    <row r="3" spans="1:7" ht="71.25" customHeight="1" thickBot="1" x14ac:dyDescent="0.25">
      <c r="A3" s="20" t="s">
        <v>64</v>
      </c>
      <c r="B3" s="27" t="s">
        <v>342</v>
      </c>
      <c r="C3" s="24"/>
      <c r="D3"/>
      <c r="E3"/>
      <c r="F3"/>
      <c r="G3"/>
    </row>
    <row r="4" spans="1:7" ht="63.75" customHeight="1" thickBot="1" x14ac:dyDescent="0.25">
      <c r="A4" s="20" t="s">
        <v>65</v>
      </c>
      <c r="B4" s="26" t="s">
        <v>343</v>
      </c>
      <c r="C4" s="24"/>
      <c r="D4"/>
      <c r="E4"/>
      <c r="F4"/>
      <c r="G4"/>
    </row>
    <row r="5" spans="1:7" ht="65.25" customHeight="1" thickBot="1" x14ac:dyDescent="0.25">
      <c r="A5" s="20" t="s">
        <v>66</v>
      </c>
      <c r="B5" s="23" t="s">
        <v>67</v>
      </c>
      <c r="C5" s="24"/>
      <c r="D5"/>
      <c r="E5"/>
      <c r="F5"/>
      <c r="G5"/>
    </row>
    <row r="6" spans="1:7" x14ac:dyDescent="0.2">
      <c r="A6"/>
      <c r="B6" s="25"/>
      <c r="C6"/>
      <c r="D6" s="2"/>
      <c r="E6" s="2"/>
      <c r="F6" s="2"/>
      <c r="G6"/>
    </row>
    <row r="7" spans="1:7" x14ac:dyDescent="0.2">
      <c r="A7"/>
      <c r="B7"/>
      <c r="C7"/>
      <c r="D7" s="2"/>
      <c r="E7" s="2"/>
      <c r="F7" s="2"/>
      <c r="G7"/>
    </row>
    <row r="8" spans="1:7" x14ac:dyDescent="0.2">
      <c r="A8"/>
      <c r="B8"/>
      <c r="C8"/>
      <c r="D8" s="2"/>
      <c r="E8" s="2"/>
      <c r="F8" s="2"/>
      <c r="G8"/>
    </row>
    <row r="9" spans="1:7" x14ac:dyDescent="0.2">
      <c r="A9"/>
      <c r="B9"/>
      <c r="C9"/>
      <c r="D9"/>
      <c r="E9"/>
      <c r="F9"/>
      <c r="G9"/>
    </row>
    <row r="10" spans="1:7" x14ac:dyDescent="0.2">
      <c r="A10"/>
      <c r="B10"/>
      <c r="C10"/>
      <c r="D10"/>
      <c r="E10"/>
      <c r="F10"/>
      <c r="G10"/>
    </row>
    <row r="11" spans="1:7" x14ac:dyDescent="0.2">
      <c r="A11"/>
      <c r="B11"/>
      <c r="C11"/>
      <c r="D11"/>
      <c r="E11" s="248" t="str">
        <f>HYPERLINK("#Home!a1","Home")</f>
        <v>Home</v>
      </c>
      <c r="F11" s="248"/>
      <c r="G11"/>
    </row>
    <row r="12" spans="1:7" x14ac:dyDescent="0.2">
      <c r="A12"/>
      <c r="B12" t="s">
        <v>177</v>
      </c>
      <c r="C12"/>
      <c r="D12"/>
      <c r="E12" s="234" t="str">
        <f>HYPERLINK("#Tabelle13!a1","zurück")</f>
        <v>zurück</v>
      </c>
      <c r="F12" s="234" t="str">
        <f>HYPERLINK("#Tabelle15!a1","weiter")</f>
        <v>weiter</v>
      </c>
      <c r="G12"/>
    </row>
    <row r="13" spans="1:7" x14ac:dyDescent="0.2">
      <c r="A13"/>
      <c r="B13"/>
      <c r="C13"/>
      <c r="D13"/>
      <c r="E13"/>
      <c r="F13"/>
      <c r="G13"/>
    </row>
  </sheetData>
  <sheetProtection algorithmName="SHA-512" hashValue="OsusduMZ49a+XY6ryPbqTmceW90L9m6LRVKYJeMUcjEQqOapBFhMhZBD+SsOa0fIkHt4ae80z2SKWK7iDBVqOw==" saltValue="RJbFco+9dkmRm09yQ9cu3w==" spinCount="100000" sheet="1" objects="1" scenarios="1"/>
  <mergeCells count="2">
    <mergeCell ref="E11:F11"/>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Scroll Bar 1">
              <controlPr defaultSize="0" autoPict="0">
                <anchor moveWithCells="1">
                  <from>
                    <xdr:col>2</xdr:col>
                    <xdr:colOff>161925</xdr:colOff>
                    <xdr:row>2</xdr:row>
                    <xdr:rowOff>114300</xdr:rowOff>
                  </from>
                  <to>
                    <xdr:col>2</xdr:col>
                    <xdr:colOff>3067050</xdr:colOff>
                    <xdr:row>2</xdr:row>
                    <xdr:rowOff>304800</xdr:rowOff>
                  </to>
                </anchor>
              </controlPr>
            </control>
          </mc:Choice>
        </mc:AlternateContent>
        <mc:AlternateContent xmlns:mc="http://schemas.openxmlformats.org/markup-compatibility/2006">
          <mc:Choice Requires="x14">
            <control shapeId="15362" r:id="rId5" name="Scroll Bar 2">
              <controlPr defaultSize="0" autoPict="0">
                <anchor moveWithCells="1">
                  <from>
                    <xdr:col>2</xdr:col>
                    <xdr:colOff>161925</xdr:colOff>
                    <xdr:row>3</xdr:row>
                    <xdr:rowOff>76200</xdr:rowOff>
                  </from>
                  <to>
                    <xdr:col>2</xdr:col>
                    <xdr:colOff>3067050</xdr:colOff>
                    <xdr:row>3</xdr:row>
                    <xdr:rowOff>266700</xdr:rowOff>
                  </to>
                </anchor>
              </controlPr>
            </control>
          </mc:Choice>
        </mc:AlternateContent>
        <mc:AlternateContent xmlns:mc="http://schemas.openxmlformats.org/markup-compatibility/2006">
          <mc:Choice Requires="x14">
            <control shapeId="15363" r:id="rId6" name="Scroll Bar 3">
              <controlPr defaultSize="0" autoPict="0">
                <anchor moveWithCells="1">
                  <from>
                    <xdr:col>2</xdr:col>
                    <xdr:colOff>161925</xdr:colOff>
                    <xdr:row>4</xdr:row>
                    <xdr:rowOff>95250</xdr:rowOff>
                  </from>
                  <to>
                    <xdr:col>2</xdr:col>
                    <xdr:colOff>3067050</xdr:colOff>
                    <xdr:row>4</xdr:row>
                    <xdr:rowOff>285750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pageSetUpPr autoPageBreaks="0"/>
  </sheetPr>
  <dimension ref="A1:G15"/>
  <sheetViews>
    <sheetView showGridLines="0" zoomScale="115" zoomScaleNormal="115" workbookViewId="0">
      <selection activeCell="F14" sqref="F14"/>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132</v>
      </c>
      <c r="C1" s="249"/>
      <c r="D1"/>
      <c r="E1"/>
      <c r="F1"/>
      <c r="G1"/>
    </row>
    <row r="2" spans="1:7" ht="13.5" thickBot="1" x14ac:dyDescent="0.25">
      <c r="A2"/>
      <c r="B2" s="192" t="s">
        <v>0</v>
      </c>
      <c r="C2" s="194" t="s">
        <v>6</v>
      </c>
      <c r="D2"/>
      <c r="E2"/>
      <c r="F2"/>
      <c r="G2"/>
    </row>
    <row r="3" spans="1:7" ht="72.75" customHeight="1" thickBot="1" x14ac:dyDescent="0.25">
      <c r="A3" s="20" t="s">
        <v>68</v>
      </c>
      <c r="B3" s="27" t="s">
        <v>344</v>
      </c>
      <c r="C3" s="24"/>
      <c r="D3"/>
      <c r="E3"/>
      <c r="F3"/>
      <c r="G3"/>
    </row>
    <row r="4" spans="1:7" ht="87.75" customHeight="1" thickBot="1" x14ac:dyDescent="0.25">
      <c r="A4" s="20" t="s">
        <v>69</v>
      </c>
      <c r="B4" s="26" t="s">
        <v>477</v>
      </c>
      <c r="C4" s="24"/>
      <c r="D4"/>
      <c r="E4" s="2"/>
      <c r="F4" s="2"/>
      <c r="G4"/>
    </row>
    <row r="5" spans="1:7" x14ac:dyDescent="0.2">
      <c r="A5"/>
      <c r="B5" s="25"/>
      <c r="C5"/>
      <c r="D5"/>
      <c r="E5" s="2"/>
      <c r="F5" s="2"/>
      <c r="G5"/>
    </row>
    <row r="6" spans="1:7" x14ac:dyDescent="0.2">
      <c r="A6"/>
      <c r="B6"/>
      <c r="C6"/>
      <c r="D6"/>
      <c r="E6" s="2"/>
      <c r="F6" s="2"/>
      <c r="G6"/>
    </row>
    <row r="7" spans="1:7" x14ac:dyDescent="0.2">
      <c r="A7"/>
      <c r="B7"/>
      <c r="C7"/>
      <c r="D7"/>
      <c r="E7"/>
      <c r="F7"/>
      <c r="G7"/>
    </row>
    <row r="8" spans="1:7" x14ac:dyDescent="0.2">
      <c r="A8"/>
      <c r="B8"/>
      <c r="C8"/>
      <c r="D8"/>
      <c r="E8"/>
      <c r="F8"/>
      <c r="G8"/>
    </row>
    <row r="9" spans="1:7" x14ac:dyDescent="0.2">
      <c r="A9"/>
      <c r="B9"/>
      <c r="C9"/>
      <c r="D9"/>
      <c r="E9"/>
      <c r="F9"/>
      <c r="G9"/>
    </row>
    <row r="10" spans="1:7" x14ac:dyDescent="0.2">
      <c r="A10"/>
      <c r="B10"/>
      <c r="C10"/>
      <c r="D10"/>
      <c r="E10"/>
      <c r="F10"/>
      <c r="G10"/>
    </row>
    <row r="11" spans="1:7" x14ac:dyDescent="0.2">
      <c r="A11"/>
      <c r="B11"/>
      <c r="C11"/>
      <c r="D11"/>
      <c r="E11"/>
      <c r="F11"/>
      <c r="G11"/>
    </row>
    <row r="12" spans="1:7" x14ac:dyDescent="0.2">
      <c r="A12"/>
      <c r="B12"/>
      <c r="C12"/>
      <c r="D12"/>
      <c r="E12"/>
      <c r="F12"/>
      <c r="G12"/>
    </row>
    <row r="13" spans="1:7" x14ac:dyDescent="0.2">
      <c r="A13"/>
      <c r="B13"/>
      <c r="C13"/>
      <c r="D13"/>
      <c r="E13" s="248" t="str">
        <f>HYPERLINK("#Home!a1","Home")</f>
        <v>Home</v>
      </c>
      <c r="F13" s="248"/>
      <c r="G13"/>
    </row>
    <row r="14" spans="1:7" x14ac:dyDescent="0.2">
      <c r="A14"/>
      <c r="B14" t="s">
        <v>178</v>
      </c>
      <c r="C14"/>
      <c r="D14"/>
      <c r="E14" s="234" t="str">
        <f>HYPERLINK("#Tabelle14!a1","zurück")</f>
        <v>zurück</v>
      </c>
      <c r="F14" s="234" t="str">
        <f>HYPERLINK("#Tabelle16!a1","weiter")</f>
        <v>weiter</v>
      </c>
      <c r="G14"/>
    </row>
    <row r="15" spans="1:7" x14ac:dyDescent="0.2">
      <c r="A15"/>
      <c r="B15"/>
      <c r="C15"/>
      <c r="D15"/>
      <c r="E15"/>
      <c r="F15"/>
      <c r="G15"/>
    </row>
  </sheetData>
  <sheetProtection algorithmName="SHA-512" hashValue="+nIzmsUm6huXB0XKLsXtGIytmSkK//CLOfjGp6fyoybNHp644sCc0km5Ldc6DXsNTeEQOcBV8pNX9Ssf/pFT9w==" saltValue="ruhmzcdoo1bsR7ka0m05YQ==" spinCount="100000" sheet="1" objects="1" scenarios="1"/>
  <mergeCells count="2">
    <mergeCell ref="E13:F13"/>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Scroll Bar 1">
              <controlPr defaultSize="0" autoPict="0">
                <anchor moveWithCells="1">
                  <from>
                    <xdr:col>2</xdr:col>
                    <xdr:colOff>180975</xdr:colOff>
                    <xdr:row>2</xdr:row>
                    <xdr:rowOff>104775</xdr:rowOff>
                  </from>
                  <to>
                    <xdr:col>2</xdr:col>
                    <xdr:colOff>3086100</xdr:colOff>
                    <xdr:row>2</xdr:row>
                    <xdr:rowOff>295275</xdr:rowOff>
                  </to>
                </anchor>
              </controlPr>
            </control>
          </mc:Choice>
        </mc:AlternateContent>
        <mc:AlternateContent xmlns:mc="http://schemas.openxmlformats.org/markup-compatibility/2006">
          <mc:Choice Requires="x14">
            <control shapeId="16386" r:id="rId5" name="Scroll Bar 2">
              <controlPr defaultSize="0" autoPict="0">
                <anchor moveWithCells="1">
                  <from>
                    <xdr:col>2</xdr:col>
                    <xdr:colOff>180975</xdr:colOff>
                    <xdr:row>3</xdr:row>
                    <xdr:rowOff>161925</xdr:rowOff>
                  </from>
                  <to>
                    <xdr:col>2</xdr:col>
                    <xdr:colOff>3086100</xdr:colOff>
                    <xdr:row>3</xdr:row>
                    <xdr:rowOff>352425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pageSetUpPr autoPageBreaks="0"/>
  </sheetPr>
  <dimension ref="A1:G11"/>
  <sheetViews>
    <sheetView showGridLines="0" zoomScale="115" zoomScaleNormal="115" workbookViewId="0">
      <selection activeCell="F10" sqref="F10"/>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135</v>
      </c>
      <c r="C1" s="249"/>
      <c r="D1"/>
      <c r="E1"/>
      <c r="F1"/>
      <c r="G1"/>
    </row>
    <row r="2" spans="1:7" ht="13.5" thickBot="1" x14ac:dyDescent="0.25">
      <c r="A2"/>
      <c r="B2" s="192" t="s">
        <v>0</v>
      </c>
      <c r="C2" s="194" t="s">
        <v>6</v>
      </c>
      <c r="D2"/>
      <c r="E2"/>
      <c r="F2"/>
      <c r="G2"/>
    </row>
    <row r="3" spans="1:7" ht="64.5" thickBot="1" x14ac:dyDescent="0.25">
      <c r="A3" s="20" t="s">
        <v>70</v>
      </c>
      <c r="B3" s="21" t="s">
        <v>71</v>
      </c>
      <c r="C3" s="24"/>
      <c r="D3"/>
      <c r="E3"/>
      <c r="F3"/>
      <c r="G3"/>
    </row>
    <row r="4" spans="1:7" ht="33" customHeight="1" thickBot="1" x14ac:dyDescent="0.3">
      <c r="A4" s="20"/>
      <c r="B4" s="253" t="s">
        <v>136</v>
      </c>
      <c r="C4" s="253"/>
      <c r="D4"/>
      <c r="E4"/>
      <c r="F4"/>
      <c r="G4"/>
    </row>
    <row r="5" spans="1:7" ht="13.5" thickBot="1" x14ac:dyDescent="0.25">
      <c r="A5" s="20"/>
      <c r="B5" s="192" t="s">
        <v>0</v>
      </c>
      <c r="C5" s="194" t="s">
        <v>6</v>
      </c>
      <c r="D5"/>
      <c r="E5"/>
      <c r="F5"/>
      <c r="G5"/>
    </row>
    <row r="6" spans="1:7" ht="63.75" customHeight="1" thickBot="1" x14ac:dyDescent="0.25">
      <c r="A6" s="20" t="s">
        <v>72</v>
      </c>
      <c r="B6" s="21" t="s">
        <v>73</v>
      </c>
      <c r="C6" s="24"/>
      <c r="D6"/>
      <c r="E6"/>
      <c r="F6"/>
      <c r="G6"/>
    </row>
    <row r="7" spans="1:7" ht="77.25" customHeight="1" thickBot="1" x14ac:dyDescent="0.25">
      <c r="A7" s="20" t="s">
        <v>74</v>
      </c>
      <c r="B7" s="23" t="s">
        <v>75</v>
      </c>
      <c r="C7" s="24"/>
      <c r="D7" s="2"/>
      <c r="E7" s="2"/>
      <c r="F7" s="2"/>
      <c r="G7"/>
    </row>
    <row r="8" spans="1:7" x14ac:dyDescent="0.2">
      <c r="A8"/>
      <c r="B8"/>
      <c r="C8"/>
      <c r="D8" s="2"/>
      <c r="E8" s="2"/>
      <c r="F8" s="2"/>
      <c r="G8"/>
    </row>
    <row r="9" spans="1:7" x14ac:dyDescent="0.2">
      <c r="A9"/>
      <c r="B9"/>
      <c r="C9"/>
      <c r="D9"/>
      <c r="E9" s="248" t="str">
        <f>HYPERLINK("#Home!a1","Home")</f>
        <v>Home</v>
      </c>
      <c r="F9" s="248"/>
      <c r="G9"/>
    </row>
    <row r="10" spans="1:7" x14ac:dyDescent="0.2">
      <c r="A10"/>
      <c r="B10" s="98" t="s">
        <v>179</v>
      </c>
      <c r="C10"/>
      <c r="D10"/>
      <c r="E10" s="234" t="str">
        <f>HYPERLINK("#Tabelle15!a1","zurück")</f>
        <v>zurück</v>
      </c>
      <c r="F10" s="234" t="str">
        <f>HYPERLINK("#Tabelle17!a1","weiter")</f>
        <v>weiter</v>
      </c>
      <c r="G10"/>
    </row>
    <row r="11" spans="1:7" x14ac:dyDescent="0.2">
      <c r="A11"/>
      <c r="B11"/>
      <c r="C11"/>
      <c r="D11"/>
      <c r="E11"/>
      <c r="F11"/>
      <c r="G11"/>
    </row>
  </sheetData>
  <sheetProtection algorithmName="SHA-512" hashValue="NnuLIFpiClB/CCh58peVosNEs0Gfln6gbqEk7woDaiydE1UdxM+DFQSJ6jYa77vSC156+5zO80p/zqp4M5PFdw==" saltValue="qy8e9SIwFIw6CblZNW1BBQ==" spinCount="100000" sheet="1" objects="1" scenarios="1"/>
  <mergeCells count="3">
    <mergeCell ref="E9:F9"/>
    <mergeCell ref="B1:C1"/>
    <mergeCell ref="B4:C4"/>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Scroll Bar 1">
              <controlPr defaultSize="0" autoPict="0">
                <anchor moveWithCells="1">
                  <from>
                    <xdr:col>2</xdr:col>
                    <xdr:colOff>142875</xdr:colOff>
                    <xdr:row>2</xdr:row>
                    <xdr:rowOff>104775</xdr:rowOff>
                  </from>
                  <to>
                    <xdr:col>2</xdr:col>
                    <xdr:colOff>3048000</xdr:colOff>
                    <xdr:row>2</xdr:row>
                    <xdr:rowOff>295275</xdr:rowOff>
                  </to>
                </anchor>
              </controlPr>
            </control>
          </mc:Choice>
        </mc:AlternateContent>
        <mc:AlternateContent xmlns:mc="http://schemas.openxmlformats.org/markup-compatibility/2006">
          <mc:Choice Requires="x14">
            <control shapeId="17410" r:id="rId5" name="Scroll Bar 2">
              <controlPr defaultSize="0" autoPict="0">
                <anchor moveWithCells="1">
                  <from>
                    <xdr:col>2</xdr:col>
                    <xdr:colOff>142875</xdr:colOff>
                    <xdr:row>5</xdr:row>
                    <xdr:rowOff>95250</xdr:rowOff>
                  </from>
                  <to>
                    <xdr:col>2</xdr:col>
                    <xdr:colOff>3048000</xdr:colOff>
                    <xdr:row>5</xdr:row>
                    <xdr:rowOff>285750</xdr:rowOff>
                  </to>
                </anchor>
              </controlPr>
            </control>
          </mc:Choice>
        </mc:AlternateContent>
        <mc:AlternateContent xmlns:mc="http://schemas.openxmlformats.org/markup-compatibility/2006">
          <mc:Choice Requires="x14">
            <control shapeId="17411" r:id="rId6" name="Scroll Bar 3">
              <controlPr defaultSize="0" autoPict="0">
                <anchor moveWithCells="1">
                  <from>
                    <xdr:col>2</xdr:col>
                    <xdr:colOff>142875</xdr:colOff>
                    <xdr:row>6</xdr:row>
                    <xdr:rowOff>171450</xdr:rowOff>
                  </from>
                  <to>
                    <xdr:col>2</xdr:col>
                    <xdr:colOff>3048000</xdr:colOff>
                    <xdr:row>6</xdr:row>
                    <xdr:rowOff>361950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outlinePr summaryBelow="0" showOutlineSymbols="0"/>
    <pageSetUpPr autoPageBreaks="0"/>
  </sheetPr>
  <dimension ref="A1:P109"/>
  <sheetViews>
    <sheetView showGridLines="0" showOutlineSymbols="0" zoomScaleNormal="100" zoomScaleSheetLayoutView="100" zoomScalePageLayoutView="85" workbookViewId="0">
      <selection activeCell="F74" sqref="F74:G74"/>
    </sheetView>
  </sheetViews>
  <sheetFormatPr baseColWidth="10" defaultRowHeight="12.75" outlineLevelRow="1" x14ac:dyDescent="0.2"/>
  <cols>
    <col min="1" max="1" width="48" style="33" customWidth="1"/>
    <col min="2" max="2" width="11.42578125" style="33" customWidth="1"/>
    <col min="3" max="3" width="1.28515625" style="33" customWidth="1"/>
    <col min="4" max="4" width="1.140625" style="33" customWidth="1"/>
    <col min="5" max="5" width="44.140625" style="33" customWidth="1"/>
    <col min="6" max="6" width="1.140625" style="69" customWidth="1"/>
    <col min="7" max="7" width="18.28515625" style="69" customWidth="1"/>
    <col min="8" max="9" width="11.42578125" style="69"/>
    <col min="10" max="14" width="11.42578125" style="33"/>
    <col min="15" max="15" width="8.5703125" style="33" customWidth="1"/>
    <col min="16" max="16384" width="11.42578125" style="33"/>
  </cols>
  <sheetData>
    <row r="1" spans="1:16" ht="66" customHeight="1" x14ac:dyDescent="0.3">
      <c r="A1" s="204" t="str">
        <f>"Verein: "&amp;Tabelle25!C91&amp;"
"&amp;"Name: "&amp;Tabelle25!C92</f>
        <v xml:space="preserve">Verein: 
Name: </v>
      </c>
      <c r="B1" s="29"/>
      <c r="C1" s="30"/>
      <c r="D1" s="30"/>
      <c r="E1" s="31" t="s">
        <v>291</v>
      </c>
      <c r="F1" s="166"/>
      <c r="G1" s="255" t="s">
        <v>443</v>
      </c>
      <c r="H1" s="255"/>
      <c r="I1" s="255"/>
      <c r="J1" s="255"/>
      <c r="K1" s="255"/>
      <c r="L1" s="255"/>
      <c r="M1" s="255"/>
      <c r="N1" s="255"/>
      <c r="O1" s="38"/>
      <c r="P1" s="93"/>
    </row>
    <row r="2" spans="1:16" x14ac:dyDescent="0.2">
      <c r="A2" s="34" t="s">
        <v>180</v>
      </c>
      <c r="B2" s="35">
        <f>AVERAGE(B3,B8)</f>
        <v>50</v>
      </c>
      <c r="C2" s="35">
        <f>$B$2</f>
        <v>50</v>
      </c>
      <c r="D2" s="36">
        <v>69</v>
      </c>
      <c r="E2" s="76">
        <f>$C$2-50</f>
        <v>0</v>
      </c>
      <c r="F2" s="167">
        <v>100</v>
      </c>
      <c r="G2" s="167">
        <v>0</v>
      </c>
      <c r="H2" s="167">
        <v>0</v>
      </c>
      <c r="I2" s="167">
        <v>100</v>
      </c>
      <c r="J2" s="166">
        <v>50</v>
      </c>
      <c r="K2" s="68"/>
      <c r="L2" s="68"/>
      <c r="M2" s="68"/>
      <c r="N2" s="68"/>
      <c r="O2" s="38"/>
      <c r="P2" s="93"/>
    </row>
    <row r="3" spans="1:16" collapsed="1" x14ac:dyDescent="0.2">
      <c r="A3" s="39" t="s">
        <v>77</v>
      </c>
      <c r="B3" s="40">
        <f>AVERAGE($B$4:$B$7)</f>
        <v>50</v>
      </c>
      <c r="C3" s="40">
        <f>$B$3</f>
        <v>50</v>
      </c>
      <c r="D3" s="41">
        <v>68</v>
      </c>
      <c r="E3" s="77">
        <f>$C$3-50</f>
        <v>0</v>
      </c>
      <c r="F3" s="37">
        <v>100</v>
      </c>
      <c r="G3" s="37">
        <v>0</v>
      </c>
      <c r="H3" s="37">
        <v>0</v>
      </c>
      <c r="I3" s="37">
        <v>0</v>
      </c>
      <c r="J3" s="32">
        <v>50</v>
      </c>
      <c r="K3" s="38"/>
      <c r="L3" s="38"/>
      <c r="M3" s="38"/>
      <c r="N3" s="38"/>
      <c r="O3" s="38"/>
      <c r="P3" s="93"/>
    </row>
    <row r="4" spans="1:16" hidden="1" outlineLevel="1" x14ac:dyDescent="0.2">
      <c r="A4" s="28" t="s">
        <v>78</v>
      </c>
      <c r="B4" s="42">
        <f>AVERAGE(Tabelle18!$B$5:$B$105)</f>
        <v>50</v>
      </c>
      <c r="C4" s="42">
        <f>B4</f>
        <v>50</v>
      </c>
      <c r="D4" s="43">
        <v>67</v>
      </c>
      <c r="E4" s="78">
        <f>C4-50</f>
        <v>0</v>
      </c>
      <c r="F4" s="37">
        <v>100</v>
      </c>
      <c r="G4" s="37">
        <v>0</v>
      </c>
      <c r="H4" s="37">
        <v>0</v>
      </c>
      <c r="I4" s="37">
        <v>0</v>
      </c>
      <c r="J4" s="32">
        <v>50</v>
      </c>
      <c r="K4" s="38"/>
      <c r="L4" s="38"/>
      <c r="M4" s="38"/>
      <c r="N4" s="38"/>
      <c r="O4" s="38"/>
      <c r="P4" s="93"/>
    </row>
    <row r="5" spans="1:16" hidden="1" outlineLevel="1" x14ac:dyDescent="0.2">
      <c r="A5" s="28" t="s">
        <v>79</v>
      </c>
      <c r="B5" s="42">
        <f>AVERAGE(Tabelle18!$C$5:$C$105)</f>
        <v>50</v>
      </c>
      <c r="C5" s="42">
        <f t="shared" ref="C5:C69" si="0">B5</f>
        <v>50</v>
      </c>
      <c r="D5" s="43">
        <v>66</v>
      </c>
      <c r="E5" s="78">
        <f t="shared" ref="E5:E69" si="1">C5-50</f>
        <v>0</v>
      </c>
      <c r="F5" s="37">
        <v>100</v>
      </c>
      <c r="G5" s="37">
        <v>0</v>
      </c>
      <c r="H5" s="37">
        <v>0</v>
      </c>
      <c r="I5" s="37">
        <v>0</v>
      </c>
      <c r="J5" s="32">
        <v>50</v>
      </c>
      <c r="K5" s="38"/>
      <c r="L5" s="38"/>
      <c r="M5" s="38"/>
      <c r="N5" s="38"/>
      <c r="O5" s="38"/>
      <c r="P5" s="93"/>
    </row>
    <row r="6" spans="1:16" hidden="1" outlineLevel="1" x14ac:dyDescent="0.2">
      <c r="A6" s="28" t="s">
        <v>80</v>
      </c>
      <c r="B6" s="42">
        <f>AVERAGE(Tabelle18!$D$5:$D$105)</f>
        <v>50</v>
      </c>
      <c r="C6" s="42">
        <f t="shared" si="0"/>
        <v>50</v>
      </c>
      <c r="D6" s="43">
        <v>65</v>
      </c>
      <c r="E6" s="78">
        <f t="shared" si="1"/>
        <v>0</v>
      </c>
      <c r="F6" s="37">
        <v>100</v>
      </c>
      <c r="G6" s="37">
        <v>0</v>
      </c>
      <c r="H6" s="37">
        <v>0</v>
      </c>
      <c r="I6" s="37">
        <v>0</v>
      </c>
      <c r="J6" s="32">
        <v>50</v>
      </c>
      <c r="K6" s="38"/>
      <c r="L6" s="38"/>
      <c r="M6" s="38"/>
      <c r="N6" s="38"/>
      <c r="O6" s="38"/>
      <c r="P6" s="93"/>
    </row>
    <row r="7" spans="1:16" hidden="1" outlineLevel="1" x14ac:dyDescent="0.2">
      <c r="A7" s="28" t="s">
        <v>81</v>
      </c>
      <c r="B7" s="42">
        <f>AVERAGE(Tabelle18!$E$5:$E$105)</f>
        <v>50</v>
      </c>
      <c r="C7" s="42">
        <f t="shared" si="0"/>
        <v>50</v>
      </c>
      <c r="D7" s="43">
        <v>64</v>
      </c>
      <c r="E7" s="78">
        <f t="shared" si="1"/>
        <v>0</v>
      </c>
      <c r="F7" s="37">
        <v>100</v>
      </c>
      <c r="G7" s="37">
        <v>0</v>
      </c>
      <c r="H7" s="37">
        <v>0</v>
      </c>
      <c r="I7" s="37">
        <v>0</v>
      </c>
      <c r="J7" s="32">
        <v>50</v>
      </c>
      <c r="K7" s="38"/>
      <c r="L7" s="38"/>
      <c r="M7" s="38"/>
      <c r="N7" s="38"/>
      <c r="O7" s="38"/>
      <c r="P7" s="93"/>
    </row>
    <row r="8" spans="1:16" collapsed="1" x14ac:dyDescent="0.2">
      <c r="A8" s="39" t="s">
        <v>82</v>
      </c>
      <c r="B8" s="40">
        <f>AVERAGE(C9:C11)</f>
        <v>50</v>
      </c>
      <c r="C8" s="40">
        <f t="shared" si="0"/>
        <v>50</v>
      </c>
      <c r="D8" s="45">
        <v>63</v>
      </c>
      <c r="E8" s="77">
        <f t="shared" si="1"/>
        <v>0</v>
      </c>
      <c r="F8" s="37">
        <v>100</v>
      </c>
      <c r="G8" s="37">
        <v>0</v>
      </c>
      <c r="H8" s="37">
        <v>0</v>
      </c>
      <c r="I8" s="37">
        <v>0</v>
      </c>
      <c r="J8" s="32">
        <v>50</v>
      </c>
      <c r="K8" s="38"/>
      <c r="L8" s="38"/>
      <c r="M8" s="38"/>
      <c r="N8" s="38"/>
      <c r="O8" s="38"/>
      <c r="P8" s="93"/>
    </row>
    <row r="9" spans="1:16" hidden="1" outlineLevel="1" x14ac:dyDescent="0.2">
      <c r="A9" s="28" t="s">
        <v>83</v>
      </c>
      <c r="B9" s="42">
        <f>AVERAGE(Tabelle18!$F$5:$F$105)</f>
        <v>50</v>
      </c>
      <c r="C9" s="46">
        <f t="shared" si="0"/>
        <v>50</v>
      </c>
      <c r="D9" s="43">
        <v>62</v>
      </c>
      <c r="E9" s="78">
        <f t="shared" si="1"/>
        <v>0</v>
      </c>
      <c r="F9" s="37">
        <v>100</v>
      </c>
      <c r="G9" s="37">
        <v>0</v>
      </c>
      <c r="H9" s="37">
        <v>0</v>
      </c>
      <c r="I9" s="37">
        <v>0</v>
      </c>
      <c r="J9" s="32">
        <v>50</v>
      </c>
      <c r="K9" s="38"/>
      <c r="L9" s="38"/>
      <c r="M9" s="38"/>
      <c r="N9" s="38"/>
      <c r="O9" s="38"/>
      <c r="P9" s="93"/>
    </row>
    <row r="10" spans="1:16" hidden="1" outlineLevel="1" x14ac:dyDescent="0.2">
      <c r="A10" s="28" t="s">
        <v>84</v>
      </c>
      <c r="B10" s="42">
        <f>AVERAGE(Tabelle18!$H$5:$H$105)</f>
        <v>50</v>
      </c>
      <c r="C10" s="46">
        <f t="shared" si="0"/>
        <v>50</v>
      </c>
      <c r="D10" s="43">
        <v>60</v>
      </c>
      <c r="E10" s="78">
        <f t="shared" si="1"/>
        <v>0</v>
      </c>
      <c r="F10" s="37">
        <v>100</v>
      </c>
      <c r="G10" s="37">
        <v>0</v>
      </c>
      <c r="H10" s="37">
        <v>0</v>
      </c>
      <c r="I10" s="37">
        <v>0</v>
      </c>
      <c r="J10" s="32">
        <v>50</v>
      </c>
      <c r="K10" s="38"/>
      <c r="L10" s="38"/>
      <c r="M10" s="38"/>
      <c r="N10" s="38"/>
      <c r="O10" s="38"/>
      <c r="P10" s="93"/>
    </row>
    <row r="11" spans="1:16" hidden="1" outlineLevel="1" x14ac:dyDescent="0.2">
      <c r="A11" s="28" t="s">
        <v>85</v>
      </c>
      <c r="B11" s="42">
        <f>IF(Tabelle18!$I$5=0,1.5,AVERAGE(Tabelle18!$I$5:$I$105))</f>
        <v>1.5</v>
      </c>
      <c r="C11" s="42">
        <f>IF(B11=0,0,100*ABS(B11-2))</f>
        <v>50</v>
      </c>
      <c r="D11" s="43">
        <v>59</v>
      </c>
      <c r="E11" s="78">
        <f t="shared" si="1"/>
        <v>0</v>
      </c>
      <c r="F11" s="37">
        <v>100</v>
      </c>
      <c r="G11" s="37">
        <v>0</v>
      </c>
      <c r="H11" s="37">
        <v>0</v>
      </c>
      <c r="I11" s="37">
        <v>0</v>
      </c>
      <c r="J11" s="32">
        <v>50</v>
      </c>
      <c r="K11" s="38"/>
      <c r="L11" s="38"/>
      <c r="M11" s="38"/>
      <c r="N11" s="38"/>
      <c r="O11" s="38"/>
      <c r="P11" s="93"/>
    </row>
    <row r="12" spans="1:16" x14ac:dyDescent="0.2">
      <c r="A12" s="47" t="s">
        <v>181</v>
      </c>
      <c r="B12" s="48">
        <f>AVERAGE(B13,B17,B21,B25,B29)</f>
        <v>50</v>
      </c>
      <c r="C12" s="48">
        <f t="shared" si="0"/>
        <v>50</v>
      </c>
      <c r="D12" s="49">
        <v>58</v>
      </c>
      <c r="E12" s="79">
        <f t="shared" si="1"/>
        <v>0</v>
      </c>
      <c r="F12" s="37">
        <v>100</v>
      </c>
      <c r="G12" s="37">
        <v>100</v>
      </c>
      <c r="H12" s="37">
        <v>0</v>
      </c>
      <c r="I12" s="37">
        <v>0</v>
      </c>
      <c r="J12" s="32">
        <v>50</v>
      </c>
      <c r="K12" s="38"/>
      <c r="L12" s="38"/>
      <c r="M12" s="38"/>
      <c r="N12" s="38"/>
      <c r="O12" s="38"/>
      <c r="P12" s="93"/>
    </row>
    <row r="13" spans="1:16" collapsed="1" x14ac:dyDescent="0.2">
      <c r="A13" s="50" t="s">
        <v>86</v>
      </c>
      <c r="B13" s="51">
        <f>AVERAGE($C$14:$C$16)</f>
        <v>50</v>
      </c>
      <c r="C13" s="51">
        <f t="shared" si="0"/>
        <v>50</v>
      </c>
      <c r="D13" s="52">
        <v>57</v>
      </c>
      <c r="E13" s="80">
        <f t="shared" si="1"/>
        <v>0</v>
      </c>
      <c r="F13" s="37">
        <v>0</v>
      </c>
      <c r="G13" s="37">
        <v>100</v>
      </c>
      <c r="H13" s="37">
        <v>0</v>
      </c>
      <c r="I13" s="37">
        <v>0</v>
      </c>
      <c r="J13" s="32">
        <v>50</v>
      </c>
      <c r="K13" s="38"/>
      <c r="L13" s="38"/>
      <c r="M13" s="38"/>
      <c r="N13" s="38"/>
      <c r="O13" s="38"/>
      <c r="P13" s="93"/>
    </row>
    <row r="14" spans="1:16" hidden="1" outlineLevel="1" x14ac:dyDescent="0.2">
      <c r="A14" s="53" t="s">
        <v>87</v>
      </c>
      <c r="B14" s="46">
        <f>IF(Tabelle18!$J$5=0,1.5,AVERAGE(Tabelle18!$J$5:$J$105))</f>
        <v>1.5</v>
      </c>
      <c r="C14" s="42">
        <f>IF(B14=0,0,100*ABS(B14-2))</f>
        <v>50</v>
      </c>
      <c r="D14" s="43">
        <v>56</v>
      </c>
      <c r="E14" s="78">
        <f t="shared" si="1"/>
        <v>0</v>
      </c>
      <c r="F14" s="37">
        <v>0</v>
      </c>
      <c r="G14" s="37">
        <v>100</v>
      </c>
      <c r="H14" s="37">
        <v>0</v>
      </c>
      <c r="I14" s="37">
        <v>0</v>
      </c>
      <c r="J14" s="32">
        <v>50</v>
      </c>
      <c r="K14" s="38"/>
      <c r="L14" s="38"/>
      <c r="M14" s="38"/>
      <c r="N14" s="38"/>
      <c r="O14" s="38"/>
      <c r="P14" s="93"/>
    </row>
    <row r="15" spans="1:16" hidden="1" outlineLevel="1" x14ac:dyDescent="0.2">
      <c r="A15" s="53" t="s">
        <v>88</v>
      </c>
      <c r="B15" s="46">
        <f>AVERAGE(Tabelle18!$AS$5:$AS$105)</f>
        <v>50</v>
      </c>
      <c r="C15" s="46">
        <f t="shared" si="0"/>
        <v>50</v>
      </c>
      <c r="D15" s="43">
        <v>55</v>
      </c>
      <c r="E15" s="78">
        <f t="shared" si="1"/>
        <v>0</v>
      </c>
      <c r="F15" s="37">
        <v>0</v>
      </c>
      <c r="G15" s="37">
        <v>100</v>
      </c>
      <c r="H15" s="37">
        <v>0</v>
      </c>
      <c r="I15" s="37">
        <v>0</v>
      </c>
      <c r="J15" s="32">
        <v>50</v>
      </c>
      <c r="K15" s="38"/>
      <c r="L15" s="38"/>
      <c r="M15" s="38"/>
      <c r="N15" s="38"/>
      <c r="O15" s="38"/>
      <c r="P15" s="93"/>
    </row>
    <row r="16" spans="1:16" hidden="1" outlineLevel="1" x14ac:dyDescent="0.2">
      <c r="A16" s="53" t="s">
        <v>89</v>
      </c>
      <c r="B16" s="46">
        <f>AVERAGE(Tabelle18!$L$5:$L$105)</f>
        <v>50</v>
      </c>
      <c r="C16" s="46">
        <f t="shared" si="0"/>
        <v>50</v>
      </c>
      <c r="D16" s="43">
        <v>54</v>
      </c>
      <c r="E16" s="78">
        <f t="shared" si="1"/>
        <v>0</v>
      </c>
      <c r="F16" s="37">
        <v>0</v>
      </c>
      <c r="G16" s="37">
        <v>100</v>
      </c>
      <c r="H16" s="37">
        <v>0</v>
      </c>
      <c r="I16" s="37">
        <v>0</v>
      </c>
      <c r="J16" s="32">
        <v>50</v>
      </c>
      <c r="K16" s="38"/>
      <c r="L16" s="38"/>
      <c r="M16" s="38"/>
      <c r="N16" s="38"/>
      <c r="O16" s="38"/>
      <c r="P16" s="93"/>
    </row>
    <row r="17" spans="1:16" collapsed="1" x14ac:dyDescent="0.2">
      <c r="A17" s="50" t="s">
        <v>90</v>
      </c>
      <c r="B17" s="51">
        <f>AVERAGE($C$18:$C$19,C20,C20)</f>
        <v>50</v>
      </c>
      <c r="C17" s="51">
        <f t="shared" si="0"/>
        <v>50</v>
      </c>
      <c r="D17" s="52">
        <v>53</v>
      </c>
      <c r="E17" s="80">
        <f t="shared" si="1"/>
        <v>0</v>
      </c>
      <c r="F17" s="37">
        <v>0</v>
      </c>
      <c r="G17" s="37">
        <v>100</v>
      </c>
      <c r="H17" s="37">
        <v>0</v>
      </c>
      <c r="I17" s="37">
        <v>0</v>
      </c>
      <c r="J17" s="32">
        <v>50</v>
      </c>
      <c r="K17" s="38"/>
      <c r="L17" s="38"/>
      <c r="M17" s="38"/>
      <c r="N17" s="38"/>
      <c r="O17" s="38"/>
      <c r="P17" s="93"/>
    </row>
    <row r="18" spans="1:16" hidden="1" outlineLevel="1" x14ac:dyDescent="0.2">
      <c r="A18" s="53" t="s">
        <v>91</v>
      </c>
      <c r="B18" s="46">
        <f>IF(Tabelle18!$M$5=0,1.5,AVERAGE(Tabelle18!$M$5:$M$105))</f>
        <v>1.5</v>
      </c>
      <c r="C18" s="42">
        <f>IF(B18=0,0,100*ABS(B18-2))</f>
        <v>50</v>
      </c>
      <c r="D18" s="43">
        <v>52</v>
      </c>
      <c r="E18" s="78">
        <f t="shared" si="1"/>
        <v>0</v>
      </c>
      <c r="F18" s="37">
        <v>0</v>
      </c>
      <c r="G18" s="37">
        <v>100</v>
      </c>
      <c r="H18" s="37">
        <v>0</v>
      </c>
      <c r="I18" s="37">
        <v>0</v>
      </c>
      <c r="J18" s="32">
        <v>50</v>
      </c>
      <c r="K18" s="38"/>
      <c r="L18" s="38"/>
      <c r="M18" s="38"/>
      <c r="N18" s="38"/>
      <c r="O18" s="38"/>
      <c r="P18" s="93"/>
    </row>
    <row r="19" spans="1:16" hidden="1" outlineLevel="1" x14ac:dyDescent="0.2">
      <c r="A19" s="53" t="s">
        <v>92</v>
      </c>
      <c r="B19" s="46">
        <f>AVERAGE(Tabelle18!$N$5:$N$105)</f>
        <v>50</v>
      </c>
      <c r="C19" s="46">
        <f t="shared" si="0"/>
        <v>50</v>
      </c>
      <c r="D19" s="43">
        <v>51</v>
      </c>
      <c r="E19" s="78">
        <f t="shared" si="1"/>
        <v>0</v>
      </c>
      <c r="F19" s="37">
        <v>0</v>
      </c>
      <c r="G19" s="37">
        <v>100</v>
      </c>
      <c r="H19" s="37">
        <v>0</v>
      </c>
      <c r="I19" s="37">
        <v>0</v>
      </c>
      <c r="J19" s="32">
        <v>50</v>
      </c>
      <c r="K19" s="38"/>
      <c r="L19" s="38"/>
      <c r="M19" s="38"/>
      <c r="N19" s="38"/>
      <c r="O19" s="38"/>
      <c r="P19" s="93"/>
    </row>
    <row r="20" spans="1:16" hidden="1" outlineLevel="1" x14ac:dyDescent="0.2">
      <c r="A20" s="53" t="s">
        <v>93</v>
      </c>
      <c r="B20" s="46">
        <f>AVERAGE(Tabelle18!$O$5:$O$105)</f>
        <v>50</v>
      </c>
      <c r="C20" s="46">
        <f t="shared" si="0"/>
        <v>50</v>
      </c>
      <c r="D20" s="43">
        <v>50</v>
      </c>
      <c r="E20" s="78">
        <f t="shared" si="1"/>
        <v>0</v>
      </c>
      <c r="F20" s="37">
        <v>0</v>
      </c>
      <c r="G20" s="37">
        <v>100</v>
      </c>
      <c r="H20" s="37">
        <v>0</v>
      </c>
      <c r="I20" s="37">
        <v>0</v>
      </c>
      <c r="J20" s="32">
        <v>50</v>
      </c>
      <c r="K20" s="38"/>
      <c r="L20" s="38"/>
      <c r="M20" s="38"/>
      <c r="N20" s="38"/>
      <c r="O20" s="38"/>
      <c r="P20" s="93"/>
    </row>
    <row r="21" spans="1:16" collapsed="1" x14ac:dyDescent="0.2">
      <c r="A21" s="50" t="s">
        <v>94</v>
      </c>
      <c r="B21" s="51">
        <f>AVERAGE($C$22:$C$24)</f>
        <v>50</v>
      </c>
      <c r="C21" s="51">
        <f t="shared" si="0"/>
        <v>50</v>
      </c>
      <c r="D21" s="52">
        <v>49</v>
      </c>
      <c r="E21" s="80">
        <f t="shared" si="1"/>
        <v>0</v>
      </c>
      <c r="F21" s="37">
        <v>0</v>
      </c>
      <c r="G21" s="37">
        <v>100</v>
      </c>
      <c r="H21" s="37">
        <v>0</v>
      </c>
      <c r="I21" s="37">
        <v>0</v>
      </c>
      <c r="J21" s="32">
        <v>50</v>
      </c>
      <c r="K21" s="38"/>
      <c r="L21" s="38"/>
      <c r="M21" s="38"/>
      <c r="N21" s="38"/>
      <c r="O21" s="38"/>
      <c r="P21" s="93"/>
    </row>
    <row r="22" spans="1:16" hidden="1" outlineLevel="1" x14ac:dyDescent="0.2">
      <c r="A22" s="53" t="s">
        <v>95</v>
      </c>
      <c r="B22" s="46">
        <f>AVERAGE(Tabelle18!$P$5:$P$105)</f>
        <v>50</v>
      </c>
      <c r="C22" s="46">
        <f t="shared" si="0"/>
        <v>50</v>
      </c>
      <c r="D22" s="43">
        <v>48</v>
      </c>
      <c r="E22" s="78">
        <f t="shared" si="1"/>
        <v>0</v>
      </c>
      <c r="F22" s="37">
        <v>0</v>
      </c>
      <c r="G22" s="37">
        <v>100</v>
      </c>
      <c r="H22" s="37">
        <v>0</v>
      </c>
      <c r="I22" s="37">
        <v>0</v>
      </c>
      <c r="J22" s="32">
        <v>50</v>
      </c>
      <c r="K22" s="38"/>
      <c r="L22" s="38"/>
      <c r="M22" s="38"/>
      <c r="N22" s="38"/>
      <c r="O22" s="38"/>
      <c r="P22" s="93"/>
    </row>
    <row r="23" spans="1:16" hidden="1" outlineLevel="1" x14ac:dyDescent="0.2">
      <c r="A23" s="53" t="s">
        <v>96</v>
      </c>
      <c r="B23" s="46">
        <f>IF(Tabelle18!$Q$5=0,1.5,AVERAGE(Tabelle18!$Q$5:$Q$105))</f>
        <v>1.5</v>
      </c>
      <c r="C23" s="42">
        <f>IF(B23=0,0,100*ABS(B23-2))</f>
        <v>50</v>
      </c>
      <c r="D23" s="43">
        <v>47</v>
      </c>
      <c r="E23" s="78">
        <f t="shared" si="1"/>
        <v>0</v>
      </c>
      <c r="F23" s="37">
        <v>0</v>
      </c>
      <c r="G23" s="37">
        <v>100</v>
      </c>
      <c r="H23" s="37">
        <v>0</v>
      </c>
      <c r="I23" s="37">
        <v>0</v>
      </c>
      <c r="J23" s="32">
        <v>50</v>
      </c>
      <c r="K23" s="38"/>
      <c r="L23" s="38"/>
      <c r="M23" s="38"/>
      <c r="N23" s="38"/>
      <c r="O23" s="38"/>
      <c r="P23" s="93"/>
    </row>
    <row r="24" spans="1:16" hidden="1" outlineLevel="1" x14ac:dyDescent="0.2">
      <c r="A24" s="53" t="s">
        <v>97</v>
      </c>
      <c r="B24" s="46">
        <f>AVERAGE(Tabelle18!$R$5:$R$105)*20</f>
        <v>0</v>
      </c>
      <c r="C24" s="46">
        <f>IF(AND(B22=50,B23=1.5),50,B24)</f>
        <v>50</v>
      </c>
      <c r="D24" s="43">
        <v>46</v>
      </c>
      <c r="E24" s="78">
        <f>IF(AND(B22=50,B23=1.5),0,C24-50)</f>
        <v>0</v>
      </c>
      <c r="F24" s="37">
        <v>0</v>
      </c>
      <c r="G24" s="37">
        <v>100</v>
      </c>
      <c r="H24" s="37">
        <v>0</v>
      </c>
      <c r="I24" s="37">
        <v>0</v>
      </c>
      <c r="J24" s="32">
        <v>50</v>
      </c>
      <c r="K24" s="38"/>
      <c r="L24" s="38"/>
      <c r="M24" s="38"/>
      <c r="N24" s="38"/>
      <c r="O24" s="38"/>
      <c r="P24" s="93"/>
    </row>
    <row r="25" spans="1:16" collapsed="1" x14ac:dyDescent="0.2">
      <c r="A25" s="50" t="s">
        <v>98</v>
      </c>
      <c r="B25" s="51">
        <f>AVERAGE($C$26:$C$28)</f>
        <v>50</v>
      </c>
      <c r="C25" s="51">
        <f t="shared" si="0"/>
        <v>50</v>
      </c>
      <c r="D25" s="52">
        <v>45</v>
      </c>
      <c r="E25" s="80">
        <f t="shared" si="1"/>
        <v>0</v>
      </c>
      <c r="F25" s="37">
        <v>0</v>
      </c>
      <c r="G25" s="37">
        <v>100</v>
      </c>
      <c r="H25" s="37">
        <v>0</v>
      </c>
      <c r="I25" s="37">
        <v>0</v>
      </c>
      <c r="J25" s="32">
        <v>50</v>
      </c>
      <c r="K25" s="38"/>
      <c r="L25" s="38"/>
      <c r="M25" s="38"/>
      <c r="N25" s="38"/>
      <c r="O25" s="38"/>
      <c r="P25" s="93"/>
    </row>
    <row r="26" spans="1:16" hidden="1" outlineLevel="1" x14ac:dyDescent="0.2">
      <c r="A26" s="53" t="s">
        <v>99</v>
      </c>
      <c r="B26" s="46">
        <f>IF(Tabelle18!$S$5=0,1.5,AVERAGE(Tabelle18!$S$5:$S$105))</f>
        <v>1.5</v>
      </c>
      <c r="C26" s="42">
        <f>IF(B26=0,0,100*ABS(B26-2))</f>
        <v>50</v>
      </c>
      <c r="D26" s="43">
        <v>44</v>
      </c>
      <c r="E26" s="78">
        <f t="shared" si="1"/>
        <v>0</v>
      </c>
      <c r="F26" s="37">
        <v>0</v>
      </c>
      <c r="G26" s="37">
        <v>100</v>
      </c>
      <c r="H26" s="37">
        <v>0</v>
      </c>
      <c r="I26" s="37">
        <v>0</v>
      </c>
      <c r="J26" s="32">
        <v>50</v>
      </c>
      <c r="K26" s="38"/>
      <c r="L26" s="38"/>
      <c r="M26" s="38"/>
      <c r="N26" s="38"/>
      <c r="O26" s="38"/>
      <c r="P26" s="93"/>
    </row>
    <row r="27" spans="1:16" hidden="1" outlineLevel="1" x14ac:dyDescent="0.2">
      <c r="A27" s="53" t="s">
        <v>100</v>
      </c>
      <c r="B27" s="46">
        <f>AVERAGE(Tabelle18!$T$5:$T$105)</f>
        <v>50</v>
      </c>
      <c r="C27" s="46">
        <f t="shared" si="0"/>
        <v>50</v>
      </c>
      <c r="D27" s="43">
        <v>43</v>
      </c>
      <c r="E27" s="78">
        <f t="shared" si="1"/>
        <v>0</v>
      </c>
      <c r="F27" s="37">
        <v>0</v>
      </c>
      <c r="G27" s="37">
        <v>100</v>
      </c>
      <c r="H27" s="37">
        <v>0</v>
      </c>
      <c r="I27" s="37">
        <v>0</v>
      </c>
      <c r="J27" s="32">
        <v>50</v>
      </c>
      <c r="K27" s="38"/>
      <c r="L27" s="38"/>
      <c r="M27" s="38"/>
      <c r="N27" s="38"/>
      <c r="O27" s="38"/>
      <c r="P27" s="93"/>
    </row>
    <row r="28" spans="1:16" hidden="1" outlineLevel="1" x14ac:dyDescent="0.2">
      <c r="A28" s="53" t="s">
        <v>101</v>
      </c>
      <c r="B28" s="46">
        <f>AVERAGE(Tabelle18!$U$5:$U$105)</f>
        <v>50</v>
      </c>
      <c r="C28" s="46">
        <f t="shared" si="0"/>
        <v>50</v>
      </c>
      <c r="D28" s="43">
        <v>42</v>
      </c>
      <c r="E28" s="78">
        <f t="shared" si="1"/>
        <v>0</v>
      </c>
      <c r="F28" s="37">
        <v>0</v>
      </c>
      <c r="G28" s="37">
        <v>100</v>
      </c>
      <c r="H28" s="37">
        <v>0</v>
      </c>
      <c r="I28" s="37">
        <v>0</v>
      </c>
      <c r="J28" s="32">
        <v>50</v>
      </c>
      <c r="K28" s="38"/>
      <c r="L28" s="38"/>
      <c r="M28" s="38"/>
      <c r="N28" s="38"/>
      <c r="O28" s="38"/>
      <c r="P28" s="93"/>
    </row>
    <row r="29" spans="1:16" collapsed="1" x14ac:dyDescent="0.2">
      <c r="A29" s="50" t="s">
        <v>102</v>
      </c>
      <c r="B29" s="51">
        <f>AVERAGE(C30:C32)</f>
        <v>50</v>
      </c>
      <c r="C29" s="51">
        <f t="shared" si="0"/>
        <v>50</v>
      </c>
      <c r="D29" s="52">
        <v>41</v>
      </c>
      <c r="E29" s="80">
        <f t="shared" si="1"/>
        <v>0</v>
      </c>
      <c r="F29" s="37">
        <v>0</v>
      </c>
      <c r="G29" s="37">
        <v>100</v>
      </c>
      <c r="H29" s="37">
        <v>0</v>
      </c>
      <c r="I29" s="37">
        <v>0</v>
      </c>
      <c r="J29" s="32">
        <v>50</v>
      </c>
      <c r="K29" s="38"/>
      <c r="L29" s="38"/>
      <c r="M29" s="38"/>
      <c r="N29" s="38"/>
      <c r="O29" s="38"/>
      <c r="P29" s="93"/>
    </row>
    <row r="30" spans="1:16" hidden="1" outlineLevel="1" x14ac:dyDescent="0.2">
      <c r="A30" s="28" t="s">
        <v>103</v>
      </c>
      <c r="B30" s="42">
        <f>IF(Tabelle18!$V$5=0,1.5,AVERAGE(Tabelle18!$V$5:$V$105))</f>
        <v>1.5</v>
      </c>
      <c r="C30" s="42">
        <f>IF(B30=0,0,100*ABS(B30-2))</f>
        <v>50</v>
      </c>
      <c r="D30" s="43">
        <v>40</v>
      </c>
      <c r="E30" s="78">
        <f t="shared" si="1"/>
        <v>0</v>
      </c>
      <c r="F30" s="37">
        <v>0</v>
      </c>
      <c r="G30" s="37">
        <v>100</v>
      </c>
      <c r="H30" s="37">
        <v>0</v>
      </c>
      <c r="I30" s="37">
        <v>0</v>
      </c>
      <c r="J30" s="32">
        <v>50</v>
      </c>
      <c r="K30" s="38"/>
      <c r="L30" s="38"/>
      <c r="M30" s="38"/>
      <c r="N30" s="38"/>
      <c r="O30" s="38"/>
      <c r="P30" s="93"/>
    </row>
    <row r="31" spans="1:16" hidden="1" outlineLevel="1" x14ac:dyDescent="0.2">
      <c r="A31" s="28" t="s">
        <v>104</v>
      </c>
      <c r="B31" s="42">
        <f>AVERAGE(Tabelle18!$W$5:$W$105)</f>
        <v>50</v>
      </c>
      <c r="C31" s="42">
        <f t="shared" si="0"/>
        <v>50</v>
      </c>
      <c r="D31" s="54">
        <v>39</v>
      </c>
      <c r="E31" s="78">
        <f t="shared" si="1"/>
        <v>0</v>
      </c>
      <c r="F31" s="37">
        <v>0</v>
      </c>
      <c r="G31" s="37">
        <v>100</v>
      </c>
      <c r="H31" s="37">
        <v>0</v>
      </c>
      <c r="I31" s="37">
        <v>0</v>
      </c>
      <c r="J31" s="32">
        <v>50</v>
      </c>
      <c r="K31" s="38"/>
      <c r="L31" s="38"/>
      <c r="M31" s="38"/>
      <c r="N31" s="38"/>
      <c r="O31" s="38"/>
      <c r="P31" s="93"/>
    </row>
    <row r="32" spans="1:16" hidden="1" outlineLevel="1" x14ac:dyDescent="0.2">
      <c r="A32" s="28" t="s">
        <v>483</v>
      </c>
      <c r="B32" s="42">
        <f>IF(Tabelle18!$BM$5=0,1.5,AVERAGE(Tabelle18!$BM$5:$BM$105))</f>
        <v>1.5</v>
      </c>
      <c r="C32" s="42">
        <f>IF(B32=0,0,100*ABS(B32-2))</f>
        <v>50</v>
      </c>
      <c r="D32" s="54"/>
      <c r="E32" s="78">
        <f t="shared" si="1"/>
        <v>0</v>
      </c>
      <c r="F32" s="37">
        <v>0</v>
      </c>
      <c r="G32" s="37">
        <v>100</v>
      </c>
      <c r="H32" s="37">
        <v>0</v>
      </c>
      <c r="I32" s="37">
        <v>0</v>
      </c>
      <c r="J32" s="32">
        <v>50</v>
      </c>
      <c r="K32" s="38"/>
      <c r="L32" s="38"/>
      <c r="M32" s="38"/>
      <c r="N32" s="38"/>
      <c r="O32" s="38"/>
      <c r="P32" s="93"/>
    </row>
    <row r="33" spans="1:16" x14ac:dyDescent="0.2">
      <c r="A33" s="55" t="s">
        <v>182</v>
      </c>
      <c r="B33" s="56">
        <f>AVERAGE(B34,B39,B44,B47)</f>
        <v>50</v>
      </c>
      <c r="C33" s="56">
        <f t="shared" si="0"/>
        <v>50</v>
      </c>
      <c r="D33" s="57">
        <v>38</v>
      </c>
      <c r="E33" s="81">
        <f t="shared" si="1"/>
        <v>0</v>
      </c>
      <c r="F33" s="37">
        <v>0</v>
      </c>
      <c r="G33" s="37">
        <v>100</v>
      </c>
      <c r="H33" s="37">
        <v>100</v>
      </c>
      <c r="I33" s="37">
        <v>0</v>
      </c>
      <c r="J33" s="32">
        <v>50</v>
      </c>
      <c r="K33" s="38"/>
      <c r="L33" s="38"/>
      <c r="M33" s="38"/>
      <c r="N33" s="38"/>
      <c r="O33" s="38"/>
      <c r="P33" s="93"/>
    </row>
    <row r="34" spans="1:16" collapsed="1" x14ac:dyDescent="0.2">
      <c r="A34" s="58" t="s">
        <v>105</v>
      </c>
      <c r="B34" s="59">
        <f>AVERAGE(C35:C38)</f>
        <v>50</v>
      </c>
      <c r="C34" s="59">
        <f t="shared" si="0"/>
        <v>50</v>
      </c>
      <c r="D34" s="60">
        <v>37</v>
      </c>
      <c r="E34" s="82">
        <f t="shared" si="1"/>
        <v>0</v>
      </c>
      <c r="F34" s="37">
        <v>0</v>
      </c>
      <c r="G34" s="37">
        <v>0</v>
      </c>
      <c r="H34" s="37">
        <v>100</v>
      </c>
      <c r="I34" s="37">
        <v>0</v>
      </c>
      <c r="J34" s="32">
        <v>50</v>
      </c>
      <c r="K34" s="38"/>
      <c r="L34" s="38"/>
      <c r="M34" s="38"/>
      <c r="N34" s="38"/>
      <c r="O34" s="38"/>
      <c r="P34" s="93"/>
    </row>
    <row r="35" spans="1:16" hidden="1" outlineLevel="1" x14ac:dyDescent="0.2">
      <c r="A35" s="53" t="s">
        <v>106</v>
      </c>
      <c r="B35" s="46">
        <f>AVERAGE(Tabelle18!$X$5:$X$105)</f>
        <v>50</v>
      </c>
      <c r="C35" s="46">
        <f t="shared" si="0"/>
        <v>50</v>
      </c>
      <c r="D35" s="43">
        <v>36</v>
      </c>
      <c r="E35" s="78">
        <f t="shared" si="1"/>
        <v>0</v>
      </c>
      <c r="F35" s="37">
        <v>0</v>
      </c>
      <c r="G35" s="37">
        <v>0</v>
      </c>
      <c r="H35" s="37">
        <v>100</v>
      </c>
      <c r="I35" s="37">
        <v>0</v>
      </c>
      <c r="J35" s="32">
        <v>50</v>
      </c>
      <c r="K35" s="38"/>
      <c r="L35" s="38"/>
      <c r="M35" s="38"/>
      <c r="N35" s="38"/>
      <c r="O35" s="38"/>
      <c r="P35" s="93"/>
    </row>
    <row r="36" spans="1:16" hidden="1" outlineLevel="1" x14ac:dyDescent="0.2">
      <c r="A36" s="53" t="s">
        <v>107</v>
      </c>
      <c r="B36" s="46">
        <f>AVERAGE(Tabelle18!$Y$5:$Y$105)</f>
        <v>50</v>
      </c>
      <c r="C36" s="46">
        <f t="shared" si="0"/>
        <v>50</v>
      </c>
      <c r="D36" s="43">
        <v>35</v>
      </c>
      <c r="E36" s="78">
        <f t="shared" si="1"/>
        <v>0</v>
      </c>
      <c r="F36" s="37">
        <v>0</v>
      </c>
      <c r="G36" s="37">
        <v>0</v>
      </c>
      <c r="H36" s="37">
        <v>100</v>
      </c>
      <c r="I36" s="37">
        <v>0</v>
      </c>
      <c r="J36" s="32">
        <v>50</v>
      </c>
      <c r="K36" s="38"/>
      <c r="L36" s="38"/>
      <c r="M36" s="38"/>
      <c r="N36" s="38"/>
      <c r="O36" s="38"/>
      <c r="P36" s="93"/>
    </row>
    <row r="37" spans="1:16" hidden="1" outlineLevel="1" x14ac:dyDescent="0.2">
      <c r="A37" s="53" t="s">
        <v>108</v>
      </c>
      <c r="B37" s="46">
        <f>IF(Tabelle18!$Z$5=0,1.5,AVERAGE(Tabelle18!$Z$5:$Z$105))</f>
        <v>1.5</v>
      </c>
      <c r="C37" s="42">
        <f>IF(B37=0,0,100*ABS(B37-2))</f>
        <v>50</v>
      </c>
      <c r="D37" s="43">
        <v>34</v>
      </c>
      <c r="E37" s="78">
        <f t="shared" si="1"/>
        <v>0</v>
      </c>
      <c r="F37" s="37">
        <v>0</v>
      </c>
      <c r="G37" s="37">
        <v>0</v>
      </c>
      <c r="H37" s="37">
        <v>100</v>
      </c>
      <c r="I37" s="37">
        <v>0</v>
      </c>
      <c r="J37" s="32">
        <v>50</v>
      </c>
      <c r="K37" s="38"/>
      <c r="L37" s="38"/>
      <c r="M37" s="38"/>
      <c r="N37" s="38"/>
      <c r="O37" s="38"/>
      <c r="P37" s="93"/>
    </row>
    <row r="38" spans="1:16" hidden="1" outlineLevel="1" x14ac:dyDescent="0.2">
      <c r="A38" s="53" t="s">
        <v>442</v>
      </c>
      <c r="B38" s="46">
        <f>AVERAGE(Tabelle18!$G$5:$G$105)</f>
        <v>50</v>
      </c>
      <c r="C38" s="42">
        <f>B38</f>
        <v>50</v>
      </c>
      <c r="D38" s="43"/>
      <c r="E38" s="78">
        <f t="shared" si="1"/>
        <v>0</v>
      </c>
      <c r="F38" s="37"/>
      <c r="G38" s="37">
        <v>0</v>
      </c>
      <c r="H38" s="37">
        <v>100</v>
      </c>
      <c r="I38" s="37">
        <v>0</v>
      </c>
      <c r="J38" s="32">
        <v>50</v>
      </c>
      <c r="K38" s="38"/>
      <c r="L38" s="38"/>
      <c r="M38" s="38"/>
      <c r="N38" s="38"/>
      <c r="O38" s="38"/>
      <c r="P38" s="93"/>
    </row>
    <row r="39" spans="1:16" collapsed="1" x14ac:dyDescent="0.2">
      <c r="A39" s="58" t="s">
        <v>109</v>
      </c>
      <c r="B39" s="59">
        <f>AVERAGE(C40:C43)</f>
        <v>50</v>
      </c>
      <c r="C39" s="59">
        <f t="shared" si="0"/>
        <v>50</v>
      </c>
      <c r="D39" s="60">
        <v>33</v>
      </c>
      <c r="E39" s="82">
        <f t="shared" si="1"/>
        <v>0</v>
      </c>
      <c r="F39" s="37">
        <v>0</v>
      </c>
      <c r="G39" s="37">
        <v>0</v>
      </c>
      <c r="H39" s="37">
        <v>100</v>
      </c>
      <c r="I39" s="37">
        <v>0</v>
      </c>
      <c r="J39" s="32">
        <v>50</v>
      </c>
      <c r="K39" s="38"/>
      <c r="L39" s="38"/>
      <c r="M39" s="38"/>
      <c r="N39" s="38"/>
      <c r="O39" s="38"/>
      <c r="P39" s="93"/>
    </row>
    <row r="40" spans="1:16" hidden="1" outlineLevel="1" x14ac:dyDescent="0.2">
      <c r="A40" s="53" t="s">
        <v>110</v>
      </c>
      <c r="B40" s="46">
        <f>AVERAGE(Tabelle18!$AA$5:$AA$105)</f>
        <v>50</v>
      </c>
      <c r="C40" s="46">
        <f t="shared" si="0"/>
        <v>50</v>
      </c>
      <c r="D40" s="43">
        <v>32</v>
      </c>
      <c r="E40" s="78">
        <f t="shared" si="1"/>
        <v>0</v>
      </c>
      <c r="F40" s="37">
        <v>0</v>
      </c>
      <c r="G40" s="37">
        <v>0</v>
      </c>
      <c r="H40" s="37">
        <v>100</v>
      </c>
      <c r="I40" s="37">
        <v>0</v>
      </c>
      <c r="J40" s="32">
        <v>50</v>
      </c>
      <c r="K40" s="38"/>
      <c r="L40" s="38"/>
      <c r="M40" s="38"/>
      <c r="N40" s="38"/>
      <c r="O40" s="38"/>
      <c r="P40" s="93"/>
    </row>
    <row r="41" spans="1:16" hidden="1" outlineLevel="1" x14ac:dyDescent="0.2">
      <c r="A41" s="53" t="s">
        <v>111</v>
      </c>
      <c r="B41" s="46">
        <f>AVERAGE(Tabelle18!$AB$5:$AB$105)</f>
        <v>50</v>
      </c>
      <c r="C41" s="46">
        <f t="shared" si="0"/>
        <v>50</v>
      </c>
      <c r="D41" s="43">
        <v>31</v>
      </c>
      <c r="E41" s="78">
        <f t="shared" si="1"/>
        <v>0</v>
      </c>
      <c r="F41" s="37">
        <v>0</v>
      </c>
      <c r="G41" s="37">
        <v>0</v>
      </c>
      <c r="H41" s="37">
        <v>100</v>
      </c>
      <c r="I41" s="37">
        <v>0</v>
      </c>
      <c r="J41" s="32">
        <v>50</v>
      </c>
      <c r="K41" s="38"/>
      <c r="L41" s="38"/>
      <c r="M41" s="38"/>
      <c r="N41" s="38"/>
      <c r="O41" s="38"/>
      <c r="P41" s="93"/>
    </row>
    <row r="42" spans="1:16" hidden="1" outlineLevel="1" x14ac:dyDescent="0.2">
      <c r="A42" s="53" t="s">
        <v>112</v>
      </c>
      <c r="B42" s="46">
        <f>AVERAGE(Tabelle18!$AC$5:$AC$105)</f>
        <v>50</v>
      </c>
      <c r="C42" s="46">
        <f t="shared" si="0"/>
        <v>50</v>
      </c>
      <c r="D42" s="43">
        <v>30</v>
      </c>
      <c r="E42" s="78">
        <f t="shared" si="1"/>
        <v>0</v>
      </c>
      <c r="F42" s="37">
        <v>0</v>
      </c>
      <c r="G42" s="37">
        <v>0</v>
      </c>
      <c r="H42" s="37">
        <v>100</v>
      </c>
      <c r="I42" s="37">
        <v>0</v>
      </c>
      <c r="J42" s="32">
        <v>50</v>
      </c>
      <c r="K42" s="38"/>
      <c r="L42" s="38"/>
      <c r="M42" s="38"/>
      <c r="N42" s="38"/>
      <c r="O42" s="38"/>
      <c r="P42" s="93"/>
    </row>
    <row r="43" spans="1:16" hidden="1" outlineLevel="1" x14ac:dyDescent="0.2">
      <c r="A43" s="53" t="s">
        <v>113</v>
      </c>
      <c r="B43" s="46">
        <f>AVERAGE(Tabelle18!$AD$5:$AD$105)</f>
        <v>50</v>
      </c>
      <c r="C43" s="46">
        <f t="shared" si="0"/>
        <v>50</v>
      </c>
      <c r="D43" s="43">
        <v>29</v>
      </c>
      <c r="E43" s="78">
        <f t="shared" si="1"/>
        <v>0</v>
      </c>
      <c r="F43" s="37">
        <v>0</v>
      </c>
      <c r="G43" s="37">
        <v>0</v>
      </c>
      <c r="H43" s="37">
        <v>100</v>
      </c>
      <c r="I43" s="37">
        <v>0</v>
      </c>
      <c r="J43" s="32">
        <v>50</v>
      </c>
      <c r="K43" s="38"/>
      <c r="L43" s="38"/>
      <c r="M43" s="38"/>
      <c r="N43" s="38"/>
      <c r="O43" s="38"/>
      <c r="P43" s="93"/>
    </row>
    <row r="44" spans="1:16" collapsed="1" x14ac:dyDescent="0.2">
      <c r="A44" s="58" t="s">
        <v>114</v>
      </c>
      <c r="B44" s="59">
        <f>AVERAGE($C$46,$C$45,C45)</f>
        <v>50</v>
      </c>
      <c r="C44" s="59">
        <f t="shared" si="0"/>
        <v>50</v>
      </c>
      <c r="D44" s="60">
        <v>28</v>
      </c>
      <c r="E44" s="82">
        <f t="shared" si="1"/>
        <v>0</v>
      </c>
      <c r="F44" s="37">
        <v>0</v>
      </c>
      <c r="G44" s="37">
        <v>0</v>
      </c>
      <c r="H44" s="37">
        <v>100</v>
      </c>
      <c r="I44" s="37">
        <v>0</v>
      </c>
      <c r="J44" s="32">
        <v>50</v>
      </c>
      <c r="K44" s="38"/>
      <c r="L44" s="38"/>
      <c r="M44" s="38"/>
      <c r="N44" s="38"/>
      <c r="O44" s="38"/>
      <c r="P44" s="93"/>
    </row>
    <row r="45" spans="1:16" hidden="1" outlineLevel="1" x14ac:dyDescent="0.2">
      <c r="A45" s="53" t="s">
        <v>115</v>
      </c>
      <c r="B45" s="46">
        <f>AVERAGE(Tabelle18!$AE$5:$AE$105)</f>
        <v>50</v>
      </c>
      <c r="C45" s="46">
        <f t="shared" si="0"/>
        <v>50</v>
      </c>
      <c r="D45" s="43">
        <v>27</v>
      </c>
      <c r="E45" s="78">
        <f t="shared" si="1"/>
        <v>0</v>
      </c>
      <c r="F45" s="37">
        <v>0</v>
      </c>
      <c r="G45" s="37">
        <v>0</v>
      </c>
      <c r="H45" s="37">
        <v>100</v>
      </c>
      <c r="I45" s="37">
        <v>0</v>
      </c>
      <c r="J45" s="32">
        <v>50</v>
      </c>
      <c r="K45" s="38"/>
      <c r="L45" s="38"/>
      <c r="M45" s="38"/>
      <c r="N45" s="38"/>
      <c r="O45" s="38"/>
      <c r="P45" s="93"/>
    </row>
    <row r="46" spans="1:16" hidden="1" outlineLevel="1" x14ac:dyDescent="0.2">
      <c r="A46" s="53" t="s">
        <v>116</v>
      </c>
      <c r="B46" s="46">
        <f>IF(Tabelle18!$AF$5=0,1.5,AVERAGE(Tabelle18!$AF$5:$AF$105))</f>
        <v>1.5</v>
      </c>
      <c r="C46" s="42">
        <f>IF(B46=0,0,100*ABS(B46-2))</f>
        <v>50</v>
      </c>
      <c r="D46" s="43">
        <v>26</v>
      </c>
      <c r="E46" s="78">
        <f t="shared" si="1"/>
        <v>0</v>
      </c>
      <c r="F46" s="37">
        <v>0</v>
      </c>
      <c r="G46" s="37">
        <v>0</v>
      </c>
      <c r="H46" s="37">
        <v>100</v>
      </c>
      <c r="I46" s="37">
        <v>0</v>
      </c>
      <c r="J46" s="32">
        <v>50</v>
      </c>
      <c r="K46" s="38"/>
      <c r="L46" s="38"/>
      <c r="M46" s="38"/>
      <c r="N46" s="38"/>
      <c r="O46" s="38"/>
      <c r="P46" s="93"/>
    </row>
    <row r="47" spans="1:16" collapsed="1" x14ac:dyDescent="0.2">
      <c r="A47" s="58" t="s">
        <v>117</v>
      </c>
      <c r="B47" s="59">
        <f>AVERAGE(C48:C51)</f>
        <v>50</v>
      </c>
      <c r="C47" s="59">
        <f t="shared" si="0"/>
        <v>50</v>
      </c>
      <c r="D47" s="60">
        <v>25</v>
      </c>
      <c r="E47" s="82">
        <f t="shared" si="1"/>
        <v>0</v>
      </c>
      <c r="F47" s="37">
        <v>0</v>
      </c>
      <c r="G47" s="37">
        <v>0</v>
      </c>
      <c r="H47" s="37">
        <v>100</v>
      </c>
      <c r="I47" s="37">
        <v>0</v>
      </c>
      <c r="J47" s="32">
        <v>50</v>
      </c>
      <c r="K47" s="38"/>
      <c r="L47" s="38"/>
      <c r="M47" s="38"/>
      <c r="N47" s="38"/>
      <c r="O47" s="38"/>
      <c r="P47" s="93"/>
    </row>
    <row r="48" spans="1:16" hidden="1" outlineLevel="1" x14ac:dyDescent="0.2">
      <c r="A48" s="28" t="s">
        <v>118</v>
      </c>
      <c r="B48" s="42">
        <f>AVERAGE(Tabelle18!$AG$5:$AG$105)</f>
        <v>50</v>
      </c>
      <c r="C48" s="42">
        <f t="shared" si="0"/>
        <v>50</v>
      </c>
      <c r="D48" s="43">
        <v>24</v>
      </c>
      <c r="E48" s="78">
        <f t="shared" si="1"/>
        <v>0</v>
      </c>
      <c r="F48" s="37">
        <v>0</v>
      </c>
      <c r="G48" s="37">
        <v>0</v>
      </c>
      <c r="H48" s="37">
        <v>100</v>
      </c>
      <c r="I48" s="37">
        <v>0</v>
      </c>
      <c r="J48" s="32">
        <v>50</v>
      </c>
      <c r="K48" s="38"/>
      <c r="L48" s="38"/>
      <c r="M48" s="38"/>
      <c r="N48" s="38"/>
      <c r="O48" s="38"/>
      <c r="P48" s="93"/>
    </row>
    <row r="49" spans="1:16" hidden="1" outlineLevel="1" x14ac:dyDescent="0.2">
      <c r="A49" s="28" t="s">
        <v>119</v>
      </c>
      <c r="B49" s="42">
        <f>AVERAGE(Tabelle18!$AH$5:$AH$105)</f>
        <v>50</v>
      </c>
      <c r="C49" s="42">
        <f t="shared" si="0"/>
        <v>50</v>
      </c>
      <c r="D49" s="43">
        <v>23</v>
      </c>
      <c r="E49" s="78">
        <f t="shared" si="1"/>
        <v>0</v>
      </c>
      <c r="F49" s="37">
        <v>0</v>
      </c>
      <c r="G49" s="37">
        <v>0</v>
      </c>
      <c r="H49" s="37">
        <v>100</v>
      </c>
      <c r="I49" s="37">
        <v>0</v>
      </c>
      <c r="J49" s="32">
        <v>50</v>
      </c>
      <c r="K49" s="38"/>
      <c r="L49" s="38"/>
      <c r="M49" s="38"/>
      <c r="N49" s="38"/>
      <c r="O49" s="38"/>
      <c r="P49" s="93"/>
    </row>
    <row r="50" spans="1:16" hidden="1" outlineLevel="1" x14ac:dyDescent="0.2">
      <c r="A50" s="28" t="s">
        <v>120</v>
      </c>
      <c r="B50" s="42">
        <f>IF(Tabelle18!$AI$5=0,1.5,AVERAGE(Tabelle18!$AI$5:$AI$105))</f>
        <v>1.5</v>
      </c>
      <c r="C50" s="42">
        <f>IF(B50=0,0,100*ABS(B50-2))</f>
        <v>50</v>
      </c>
      <c r="D50" s="43">
        <v>22</v>
      </c>
      <c r="E50" s="78">
        <f t="shared" si="1"/>
        <v>0</v>
      </c>
      <c r="F50" s="37">
        <v>0</v>
      </c>
      <c r="G50" s="37">
        <v>0</v>
      </c>
      <c r="H50" s="37">
        <v>100</v>
      </c>
      <c r="I50" s="37">
        <v>0</v>
      </c>
      <c r="J50" s="32">
        <v>50</v>
      </c>
      <c r="K50" s="38"/>
      <c r="L50" s="38"/>
      <c r="M50" s="38"/>
      <c r="N50" s="38"/>
      <c r="O50" s="38"/>
      <c r="P50" s="93"/>
    </row>
    <row r="51" spans="1:16" hidden="1" outlineLevel="1" x14ac:dyDescent="0.2">
      <c r="A51" s="28" t="s">
        <v>121</v>
      </c>
      <c r="B51" s="42">
        <f>AVERAGE(Tabelle18!$AJ$5:$AJ$105)</f>
        <v>50</v>
      </c>
      <c r="C51" s="42">
        <f t="shared" si="0"/>
        <v>50</v>
      </c>
      <c r="D51" s="43">
        <v>21</v>
      </c>
      <c r="E51" s="78">
        <f t="shared" si="1"/>
        <v>0</v>
      </c>
      <c r="F51" s="37">
        <v>0</v>
      </c>
      <c r="G51" s="37">
        <v>0</v>
      </c>
      <c r="H51" s="37">
        <v>100</v>
      </c>
      <c r="I51" s="37">
        <v>0</v>
      </c>
      <c r="J51" s="32">
        <v>50</v>
      </c>
      <c r="K51" s="38"/>
      <c r="L51" s="38"/>
      <c r="M51" s="38"/>
      <c r="N51" s="38"/>
      <c r="O51" s="38"/>
      <c r="P51" s="93"/>
    </row>
    <row r="52" spans="1:16" x14ac:dyDescent="0.2">
      <c r="A52" s="61" t="s">
        <v>183</v>
      </c>
      <c r="B52" s="62">
        <f>AVERAGE(B53,B57,B61,B65,B68,B69)</f>
        <v>50</v>
      </c>
      <c r="C52" s="62">
        <f t="shared" si="0"/>
        <v>50</v>
      </c>
      <c r="D52" s="63">
        <v>20</v>
      </c>
      <c r="E52" s="83">
        <f t="shared" si="1"/>
        <v>0</v>
      </c>
      <c r="F52" s="37">
        <v>0</v>
      </c>
      <c r="G52" s="37">
        <v>0</v>
      </c>
      <c r="H52" s="37">
        <v>100</v>
      </c>
      <c r="I52" s="37">
        <v>100</v>
      </c>
      <c r="J52" s="32">
        <v>50</v>
      </c>
      <c r="K52" s="38"/>
      <c r="L52" s="38"/>
      <c r="M52" s="38"/>
      <c r="N52" s="38"/>
      <c r="O52" s="38"/>
      <c r="P52" s="93"/>
    </row>
    <row r="53" spans="1:16" collapsed="1" x14ac:dyDescent="0.2">
      <c r="A53" s="64" t="s">
        <v>122</v>
      </c>
      <c r="B53" s="65">
        <f>AVERAGE($B$54:$B$56)</f>
        <v>50</v>
      </c>
      <c r="C53" s="65">
        <f t="shared" si="0"/>
        <v>50</v>
      </c>
      <c r="D53" s="66">
        <v>19</v>
      </c>
      <c r="E53" s="84">
        <f t="shared" si="1"/>
        <v>0</v>
      </c>
      <c r="F53" s="37">
        <v>0</v>
      </c>
      <c r="G53" s="37">
        <v>0</v>
      </c>
      <c r="H53" s="37">
        <v>0</v>
      </c>
      <c r="I53" s="37">
        <v>100</v>
      </c>
      <c r="J53" s="32">
        <v>50</v>
      </c>
      <c r="K53" s="38"/>
      <c r="L53" s="38"/>
      <c r="M53" s="38"/>
      <c r="N53" s="38"/>
      <c r="O53" s="38"/>
      <c r="P53" s="93"/>
    </row>
    <row r="54" spans="1:16" hidden="1" outlineLevel="1" x14ac:dyDescent="0.2">
      <c r="A54" s="53" t="s">
        <v>123</v>
      </c>
      <c r="B54" s="46">
        <f>AVERAGE(Tabelle18!$AK$5:$AK$105)</f>
        <v>50</v>
      </c>
      <c r="C54" s="46">
        <f t="shared" si="0"/>
        <v>50</v>
      </c>
      <c r="D54" s="43">
        <v>18</v>
      </c>
      <c r="E54" s="78">
        <f t="shared" si="1"/>
        <v>0</v>
      </c>
      <c r="F54" s="37">
        <v>0</v>
      </c>
      <c r="G54" s="37">
        <v>0</v>
      </c>
      <c r="H54" s="37">
        <v>0</v>
      </c>
      <c r="I54" s="37">
        <v>100</v>
      </c>
      <c r="J54" s="32">
        <v>50</v>
      </c>
      <c r="K54" s="38"/>
      <c r="L54" s="38"/>
      <c r="M54" s="38"/>
      <c r="N54" s="38"/>
      <c r="O54" s="38"/>
      <c r="P54" s="93"/>
    </row>
    <row r="55" spans="1:16" hidden="1" outlineLevel="1" x14ac:dyDescent="0.2">
      <c r="A55" s="53" t="s">
        <v>124</v>
      </c>
      <c r="B55" s="46">
        <f>AVERAGE(Tabelle18!$AL$5:$AL$105)</f>
        <v>50</v>
      </c>
      <c r="C55" s="46">
        <f t="shared" si="0"/>
        <v>50</v>
      </c>
      <c r="D55" s="43">
        <v>17</v>
      </c>
      <c r="E55" s="78">
        <f t="shared" si="1"/>
        <v>0</v>
      </c>
      <c r="F55" s="37">
        <v>0</v>
      </c>
      <c r="G55" s="37">
        <v>0</v>
      </c>
      <c r="H55" s="37">
        <v>0</v>
      </c>
      <c r="I55" s="37">
        <v>100</v>
      </c>
      <c r="J55" s="32">
        <v>50</v>
      </c>
      <c r="K55" s="38"/>
      <c r="L55" s="38"/>
      <c r="M55" s="38"/>
      <c r="N55" s="38"/>
      <c r="O55" s="38"/>
      <c r="P55" s="93"/>
    </row>
    <row r="56" spans="1:16" hidden="1" outlineLevel="1" x14ac:dyDescent="0.2">
      <c r="A56" s="53" t="s">
        <v>118</v>
      </c>
      <c r="B56" s="46">
        <f>AVERAGE(Tabelle18!$AM$5:$AM$105)</f>
        <v>50</v>
      </c>
      <c r="C56" s="46">
        <f t="shared" si="0"/>
        <v>50</v>
      </c>
      <c r="D56" s="43">
        <v>16</v>
      </c>
      <c r="E56" s="78">
        <f t="shared" si="1"/>
        <v>0</v>
      </c>
      <c r="F56" s="37">
        <v>0</v>
      </c>
      <c r="G56" s="37">
        <v>0</v>
      </c>
      <c r="H56" s="37">
        <v>0</v>
      </c>
      <c r="I56" s="37">
        <v>100</v>
      </c>
      <c r="J56" s="32">
        <v>50</v>
      </c>
      <c r="K56" s="38"/>
      <c r="L56" s="38"/>
      <c r="M56" s="38"/>
      <c r="N56" s="38"/>
      <c r="O56" s="38"/>
      <c r="P56" s="93"/>
    </row>
    <row r="57" spans="1:16" collapsed="1" x14ac:dyDescent="0.2">
      <c r="A57" s="64" t="s">
        <v>125</v>
      </c>
      <c r="B57" s="65">
        <f>AVERAGE($B$58:$B$60)</f>
        <v>50</v>
      </c>
      <c r="C57" s="65">
        <f t="shared" si="0"/>
        <v>50</v>
      </c>
      <c r="D57" s="66">
        <v>15</v>
      </c>
      <c r="E57" s="85">
        <f t="shared" si="1"/>
        <v>0</v>
      </c>
      <c r="F57" s="37">
        <v>0</v>
      </c>
      <c r="G57" s="37">
        <v>0</v>
      </c>
      <c r="H57" s="37">
        <v>0</v>
      </c>
      <c r="I57" s="37">
        <v>100</v>
      </c>
      <c r="J57" s="32">
        <v>50</v>
      </c>
      <c r="K57" s="38"/>
      <c r="L57" s="38"/>
      <c r="M57" s="38"/>
      <c r="N57" s="38"/>
      <c r="O57" s="38"/>
      <c r="P57" s="93"/>
    </row>
    <row r="58" spans="1:16" hidden="1" outlineLevel="1" x14ac:dyDescent="0.2">
      <c r="A58" s="53" t="s">
        <v>126</v>
      </c>
      <c r="B58" s="46">
        <f>AVERAGE(Tabelle18!$AN$5:$AN$105)</f>
        <v>50</v>
      </c>
      <c r="C58" s="46">
        <f t="shared" si="0"/>
        <v>50</v>
      </c>
      <c r="D58" s="43">
        <v>14</v>
      </c>
      <c r="E58" s="78">
        <f t="shared" si="1"/>
        <v>0</v>
      </c>
      <c r="F58" s="37">
        <v>0</v>
      </c>
      <c r="G58" s="37">
        <v>0</v>
      </c>
      <c r="H58" s="37">
        <v>0</v>
      </c>
      <c r="I58" s="37">
        <v>100</v>
      </c>
      <c r="J58" s="32">
        <v>50</v>
      </c>
      <c r="K58" s="38"/>
      <c r="L58" s="38"/>
      <c r="M58" s="38"/>
      <c r="N58" s="38"/>
      <c r="O58" s="38"/>
      <c r="P58" s="93"/>
    </row>
    <row r="59" spans="1:16" hidden="1" outlineLevel="1" x14ac:dyDescent="0.2">
      <c r="A59" s="53" t="s">
        <v>127</v>
      </c>
      <c r="B59" s="46">
        <f>AVERAGE(Tabelle18!$AO$5:$AO$105)</f>
        <v>50</v>
      </c>
      <c r="C59" s="46">
        <f t="shared" si="0"/>
        <v>50</v>
      </c>
      <c r="D59" s="43">
        <v>13</v>
      </c>
      <c r="E59" s="78">
        <f t="shared" si="1"/>
        <v>0</v>
      </c>
      <c r="F59" s="37">
        <v>0</v>
      </c>
      <c r="G59" s="37">
        <v>0</v>
      </c>
      <c r="H59" s="37">
        <v>0</v>
      </c>
      <c r="I59" s="37">
        <v>100</v>
      </c>
      <c r="J59" s="32">
        <v>50</v>
      </c>
      <c r="K59" s="38"/>
      <c r="L59" s="38"/>
      <c r="M59" s="38"/>
      <c r="N59" s="38"/>
      <c r="O59" s="38"/>
      <c r="P59" s="93"/>
    </row>
    <row r="60" spans="1:16" hidden="1" outlineLevel="1" x14ac:dyDescent="0.2">
      <c r="A60" s="53" t="s">
        <v>128</v>
      </c>
      <c r="B60" s="46">
        <f>AVERAGE(Tabelle18!$AP$5:$AP$105)</f>
        <v>50</v>
      </c>
      <c r="C60" s="46">
        <f t="shared" si="0"/>
        <v>50</v>
      </c>
      <c r="D60" s="43">
        <v>12</v>
      </c>
      <c r="E60" s="78">
        <f t="shared" si="1"/>
        <v>0</v>
      </c>
      <c r="F60" s="37">
        <v>0</v>
      </c>
      <c r="G60" s="37">
        <v>0</v>
      </c>
      <c r="H60" s="37">
        <v>0</v>
      </c>
      <c r="I60" s="37">
        <v>100</v>
      </c>
      <c r="J60" s="32">
        <v>50</v>
      </c>
      <c r="K60" s="38"/>
      <c r="L60" s="38"/>
      <c r="M60" s="38"/>
      <c r="N60" s="38"/>
      <c r="O60" s="38"/>
      <c r="P60" s="93"/>
    </row>
    <row r="61" spans="1:16" collapsed="1" x14ac:dyDescent="0.2">
      <c r="A61" s="64" t="s">
        <v>129</v>
      </c>
      <c r="B61" s="65">
        <f>AVERAGE(B62:B64)</f>
        <v>50</v>
      </c>
      <c r="C61" s="65">
        <f t="shared" si="0"/>
        <v>50</v>
      </c>
      <c r="D61" s="66">
        <v>11</v>
      </c>
      <c r="E61" s="85">
        <f t="shared" si="1"/>
        <v>0</v>
      </c>
      <c r="F61" s="37">
        <v>0</v>
      </c>
      <c r="G61" s="37">
        <v>0</v>
      </c>
      <c r="H61" s="37">
        <v>0</v>
      </c>
      <c r="I61" s="37">
        <v>100</v>
      </c>
      <c r="J61" s="32">
        <v>50</v>
      </c>
      <c r="K61" s="38"/>
      <c r="L61" s="38"/>
      <c r="M61" s="38"/>
      <c r="N61" s="38"/>
      <c r="O61" s="38"/>
      <c r="P61" s="93"/>
    </row>
    <row r="62" spans="1:16" hidden="1" outlineLevel="1" x14ac:dyDescent="0.2">
      <c r="A62" s="53" t="s">
        <v>130</v>
      </c>
      <c r="B62" s="46">
        <f>AVERAGE(Tabelle18!$AQ$5:$AQ$105)</f>
        <v>50</v>
      </c>
      <c r="C62" s="46">
        <f t="shared" si="0"/>
        <v>50</v>
      </c>
      <c r="D62" s="43">
        <v>10</v>
      </c>
      <c r="E62" s="78">
        <f t="shared" si="1"/>
        <v>0</v>
      </c>
      <c r="F62" s="37">
        <v>0</v>
      </c>
      <c r="G62" s="37">
        <v>0</v>
      </c>
      <c r="H62" s="37">
        <v>0</v>
      </c>
      <c r="I62" s="37">
        <v>100</v>
      </c>
      <c r="J62" s="32">
        <v>50</v>
      </c>
      <c r="K62" s="38"/>
      <c r="L62" s="38"/>
      <c r="M62" s="38"/>
      <c r="N62" s="38"/>
      <c r="O62" s="38"/>
      <c r="P62" s="93"/>
    </row>
    <row r="63" spans="1:16" hidden="1" outlineLevel="1" x14ac:dyDescent="0.2">
      <c r="A63" s="53" t="s">
        <v>131</v>
      </c>
      <c r="B63" s="46">
        <f>AVERAGE(Tabelle18!$AR$5:$AR$105)</f>
        <v>50</v>
      </c>
      <c r="C63" s="46">
        <f t="shared" si="0"/>
        <v>50</v>
      </c>
      <c r="D63" s="43">
        <v>9</v>
      </c>
      <c r="E63" s="78">
        <f t="shared" si="1"/>
        <v>0</v>
      </c>
      <c r="F63" s="37">
        <v>0</v>
      </c>
      <c r="G63" s="37">
        <v>0</v>
      </c>
      <c r="H63" s="37">
        <v>0</v>
      </c>
      <c r="I63" s="37">
        <v>100</v>
      </c>
      <c r="J63" s="32">
        <v>50</v>
      </c>
      <c r="K63" s="38"/>
      <c r="L63" s="38"/>
      <c r="M63" s="38"/>
      <c r="N63" s="38"/>
      <c r="O63" s="38"/>
      <c r="P63" s="93"/>
    </row>
    <row r="64" spans="1:16" hidden="1" outlineLevel="1" x14ac:dyDescent="0.2">
      <c r="A64" s="53" t="s">
        <v>88</v>
      </c>
      <c r="B64" s="46">
        <f>AVERAGE(Tabelle18!$AS$5:$AS$105)</f>
        <v>50</v>
      </c>
      <c r="C64" s="46">
        <f t="shared" si="0"/>
        <v>50</v>
      </c>
      <c r="D64" s="43">
        <v>8</v>
      </c>
      <c r="E64" s="78">
        <f t="shared" si="1"/>
        <v>0</v>
      </c>
      <c r="F64" s="37">
        <v>0</v>
      </c>
      <c r="G64" s="37">
        <v>0</v>
      </c>
      <c r="H64" s="37">
        <v>0</v>
      </c>
      <c r="I64" s="37">
        <v>100</v>
      </c>
      <c r="J64" s="32">
        <v>50</v>
      </c>
      <c r="K64" s="38"/>
      <c r="L64" s="38"/>
      <c r="M64" s="38"/>
      <c r="N64" s="38"/>
      <c r="O64" s="38"/>
      <c r="P64" s="93"/>
    </row>
    <row r="65" spans="1:16" collapsed="1" x14ac:dyDescent="0.2">
      <c r="A65" s="64" t="s">
        <v>132</v>
      </c>
      <c r="B65" s="65">
        <f>AVERAGE($B$66:$B$67)</f>
        <v>50</v>
      </c>
      <c r="C65" s="65">
        <f t="shared" si="0"/>
        <v>50</v>
      </c>
      <c r="D65" s="66">
        <v>7</v>
      </c>
      <c r="E65" s="85">
        <f t="shared" si="1"/>
        <v>0</v>
      </c>
      <c r="F65" s="37">
        <v>0</v>
      </c>
      <c r="G65" s="37">
        <v>0</v>
      </c>
      <c r="H65" s="37">
        <v>0</v>
      </c>
      <c r="I65" s="37">
        <v>100</v>
      </c>
      <c r="J65" s="32">
        <v>50</v>
      </c>
      <c r="K65" s="38"/>
      <c r="L65" s="38"/>
      <c r="M65" s="38"/>
      <c r="N65" s="38"/>
      <c r="O65" s="38"/>
      <c r="P65" s="93"/>
    </row>
    <row r="66" spans="1:16" hidden="1" outlineLevel="1" x14ac:dyDescent="0.2">
      <c r="A66" s="53" t="s">
        <v>133</v>
      </c>
      <c r="B66" s="46">
        <f>AVERAGE(Tabelle18!$AT$5:$AT$105)</f>
        <v>50</v>
      </c>
      <c r="C66" s="46">
        <f t="shared" si="0"/>
        <v>50</v>
      </c>
      <c r="D66" s="43">
        <v>6</v>
      </c>
      <c r="E66" s="78">
        <f t="shared" si="1"/>
        <v>0</v>
      </c>
      <c r="F66" s="37">
        <v>0</v>
      </c>
      <c r="G66" s="37">
        <v>0</v>
      </c>
      <c r="H66" s="37">
        <v>0</v>
      </c>
      <c r="I66" s="37">
        <v>100</v>
      </c>
      <c r="J66" s="32">
        <v>50</v>
      </c>
      <c r="K66" s="38"/>
      <c r="L66" s="38"/>
      <c r="M66" s="38"/>
      <c r="N66" s="38"/>
      <c r="O66" s="38"/>
      <c r="P66" s="93"/>
    </row>
    <row r="67" spans="1:16" hidden="1" outlineLevel="1" x14ac:dyDescent="0.2">
      <c r="A67" s="53" t="s">
        <v>134</v>
      </c>
      <c r="B67" s="46">
        <f>AVERAGE(Tabelle18!$AU$5:$AU$105)</f>
        <v>50</v>
      </c>
      <c r="C67" s="46">
        <f t="shared" si="0"/>
        <v>50</v>
      </c>
      <c r="D67" s="43">
        <v>5</v>
      </c>
      <c r="E67" s="78">
        <f t="shared" si="1"/>
        <v>0</v>
      </c>
      <c r="F67" s="37">
        <v>0</v>
      </c>
      <c r="G67" s="37">
        <v>0</v>
      </c>
      <c r="H67" s="37">
        <v>0</v>
      </c>
      <c r="I67" s="37">
        <v>100</v>
      </c>
      <c r="J67" s="32">
        <v>50</v>
      </c>
      <c r="K67" s="38"/>
      <c r="L67" s="38"/>
      <c r="M67" s="38"/>
      <c r="N67" s="38"/>
      <c r="O67" s="38"/>
      <c r="P67" s="93"/>
    </row>
    <row r="68" spans="1:16" x14ac:dyDescent="0.2">
      <c r="A68" s="64" t="s">
        <v>135</v>
      </c>
      <c r="B68" s="65">
        <f>AVERAGE(Tabelle18!$AV$5:$AV$105)</f>
        <v>50</v>
      </c>
      <c r="C68" s="65">
        <f t="shared" si="0"/>
        <v>50</v>
      </c>
      <c r="D68" s="66">
        <v>4</v>
      </c>
      <c r="E68" s="85">
        <f t="shared" si="1"/>
        <v>0</v>
      </c>
      <c r="F68" s="37">
        <v>0</v>
      </c>
      <c r="G68" s="37">
        <v>0</v>
      </c>
      <c r="H68" s="37">
        <v>0</v>
      </c>
      <c r="I68" s="37">
        <v>100</v>
      </c>
      <c r="J68" s="32">
        <v>50</v>
      </c>
      <c r="K68" s="38"/>
      <c r="L68" s="38"/>
      <c r="M68" s="38"/>
      <c r="N68" s="38"/>
      <c r="O68" s="38"/>
      <c r="P68" s="93"/>
    </row>
    <row r="69" spans="1:16" collapsed="1" x14ac:dyDescent="0.2">
      <c r="A69" s="64" t="s">
        <v>136</v>
      </c>
      <c r="B69" s="65">
        <f>AVERAGE($B$70:$B$71)</f>
        <v>50</v>
      </c>
      <c r="C69" s="65">
        <f t="shared" si="0"/>
        <v>50</v>
      </c>
      <c r="D69" s="66">
        <v>3</v>
      </c>
      <c r="E69" s="86">
        <f t="shared" si="1"/>
        <v>0</v>
      </c>
      <c r="F69" s="37">
        <v>0</v>
      </c>
      <c r="G69" s="37">
        <v>0</v>
      </c>
      <c r="H69" s="37">
        <v>0</v>
      </c>
      <c r="I69" s="37">
        <v>100</v>
      </c>
      <c r="J69" s="32">
        <v>50</v>
      </c>
      <c r="K69" s="38"/>
      <c r="L69" s="38"/>
      <c r="M69" s="38"/>
      <c r="N69" s="38"/>
      <c r="O69" s="38"/>
      <c r="P69" s="93"/>
    </row>
    <row r="70" spans="1:16" hidden="1" outlineLevel="1" x14ac:dyDescent="0.2">
      <c r="A70" s="28" t="s">
        <v>137</v>
      </c>
      <c r="B70" s="42">
        <f>AVERAGE(Tabelle18!$AW$5:$AW$105)</f>
        <v>50</v>
      </c>
      <c r="C70" s="42">
        <f t="shared" ref="C70:C71" si="2">B70</f>
        <v>50</v>
      </c>
      <c r="D70" s="43">
        <v>2</v>
      </c>
      <c r="E70" s="44">
        <f t="shared" ref="E70:E71" si="3">C70-50</f>
        <v>0</v>
      </c>
      <c r="F70" s="37">
        <v>0</v>
      </c>
      <c r="G70" s="37">
        <v>0</v>
      </c>
      <c r="H70" s="37">
        <v>0</v>
      </c>
      <c r="I70" s="37">
        <v>100</v>
      </c>
      <c r="J70" s="32">
        <v>50</v>
      </c>
      <c r="K70" s="38"/>
      <c r="L70" s="38"/>
      <c r="M70" s="38"/>
      <c r="N70" s="38"/>
      <c r="O70" s="38"/>
      <c r="P70" s="93"/>
    </row>
    <row r="71" spans="1:16" hidden="1" outlineLevel="1" x14ac:dyDescent="0.2">
      <c r="A71" s="28" t="s">
        <v>138</v>
      </c>
      <c r="B71" s="42">
        <f>AVERAGE(Tabelle18!$AX$5:$AX$105)</f>
        <v>50</v>
      </c>
      <c r="C71" s="42">
        <f t="shared" si="2"/>
        <v>50</v>
      </c>
      <c r="D71" s="54">
        <v>1</v>
      </c>
      <c r="E71" s="44">
        <f t="shared" si="3"/>
        <v>0</v>
      </c>
      <c r="F71" s="37">
        <v>0</v>
      </c>
      <c r="G71" s="37">
        <v>0</v>
      </c>
      <c r="H71" s="37">
        <v>0</v>
      </c>
      <c r="I71" s="37">
        <v>100</v>
      </c>
      <c r="J71" s="32">
        <v>50</v>
      </c>
      <c r="K71" s="38"/>
      <c r="L71" s="38"/>
      <c r="M71" s="38"/>
      <c r="N71" s="38"/>
      <c r="O71" s="38"/>
      <c r="P71" s="93"/>
    </row>
    <row r="72" spans="1:16" x14ac:dyDescent="0.2">
      <c r="A72" s="29"/>
      <c r="B72" s="30"/>
      <c r="C72" s="29"/>
      <c r="D72" s="29"/>
      <c r="E72" s="67"/>
      <c r="F72" s="32"/>
      <c r="G72" s="32"/>
      <c r="H72" s="32"/>
      <c r="I72" s="32"/>
      <c r="J72" s="32"/>
      <c r="K72" s="38"/>
      <c r="L72" s="38"/>
      <c r="M72" s="38"/>
      <c r="N72" s="38"/>
      <c r="O72" s="38"/>
      <c r="P72" s="93"/>
    </row>
    <row r="73" spans="1:16" ht="60.75" customHeight="1" x14ac:dyDescent="0.2">
      <c r="A73" s="262" t="s">
        <v>330</v>
      </c>
      <c r="B73" s="262"/>
      <c r="C73" s="262"/>
      <c r="D73" s="262"/>
      <c r="E73" s="262"/>
      <c r="F73" s="32"/>
      <c r="G73" s="38"/>
      <c r="H73" s="38"/>
      <c r="I73" s="68"/>
      <c r="J73" s="68"/>
      <c r="K73" s="68"/>
      <c r="L73" s="68"/>
      <c r="M73" s="68"/>
      <c r="N73" s="68"/>
      <c r="O73" s="38"/>
      <c r="P73" s="93"/>
    </row>
    <row r="74" spans="1:16" ht="27.75" customHeight="1" x14ac:dyDescent="0.2">
      <c r="A74" s="267"/>
      <c r="B74" s="267"/>
      <c r="C74" s="185"/>
      <c r="D74" s="187"/>
      <c r="E74" s="188"/>
      <c r="F74" s="256" t="str">
        <f>HYPERLINK("#home!a1","Home")</f>
        <v>Home</v>
      </c>
      <c r="G74" s="257"/>
      <c r="H74" s="258" t="str">
        <f>HYPERLINK("#Tabelle19!a1","Detailresultate")</f>
        <v>Detailresultate</v>
      </c>
      <c r="I74" s="259"/>
      <c r="J74" s="263" t="str">
        <f>HYPERLINK("#Tabelle20!a1","Ich möchte etwas verändern!")</f>
        <v>Ich möchte etwas verändern!</v>
      </c>
      <c r="K74" s="264"/>
      <c r="L74" s="68"/>
      <c r="M74" s="68"/>
      <c r="N74" s="68"/>
      <c r="O74" s="29"/>
    </row>
    <row r="75" spans="1:16" x14ac:dyDescent="0.2">
      <c r="A75" s="268"/>
      <c r="B75" s="268"/>
      <c r="C75" s="185"/>
      <c r="D75" s="185"/>
      <c r="E75" s="186"/>
      <c r="F75" s="256" t="str">
        <f>HYPERLINK("#Tabelle16!a1","zurück")</f>
        <v>zurück</v>
      </c>
      <c r="G75" s="257"/>
      <c r="H75" s="260"/>
      <c r="I75" s="261"/>
      <c r="J75" s="265"/>
      <c r="K75" s="266"/>
      <c r="L75" s="68"/>
      <c r="M75" s="68"/>
      <c r="N75" s="68"/>
      <c r="O75" s="29"/>
    </row>
    <row r="76" spans="1:16" x14ac:dyDescent="0.2">
      <c r="A76" s="29"/>
      <c r="B76" s="29"/>
      <c r="C76" s="29"/>
      <c r="D76" s="29"/>
      <c r="E76" s="29"/>
      <c r="F76" s="32"/>
      <c r="G76" s="32"/>
      <c r="H76" s="32"/>
      <c r="I76" s="74"/>
      <c r="J76" s="100"/>
      <c r="K76" s="68"/>
      <c r="L76" s="68"/>
      <c r="M76" s="68"/>
      <c r="N76" s="68"/>
      <c r="O76" s="29"/>
    </row>
    <row r="77" spans="1:16" x14ac:dyDescent="0.2">
      <c r="A77" s="254" t="s">
        <v>486</v>
      </c>
      <c r="B77" s="254"/>
      <c r="C77" s="254"/>
      <c r="D77" s="254"/>
      <c r="E77" s="254"/>
      <c r="F77" s="254"/>
      <c r="G77" s="254"/>
      <c r="H77" s="254"/>
      <c r="I77" s="254"/>
      <c r="J77" s="254"/>
      <c r="K77" s="254"/>
      <c r="L77" s="254"/>
      <c r="M77" s="254"/>
      <c r="N77" s="254"/>
      <c r="O77" s="254"/>
    </row>
    <row r="78" spans="1:16" x14ac:dyDescent="0.2">
      <c r="A78" s="29"/>
      <c r="B78" s="29"/>
      <c r="C78" s="29"/>
      <c r="D78" s="29"/>
      <c r="E78" s="29"/>
      <c r="F78" s="32"/>
      <c r="G78" s="32"/>
      <c r="H78" s="32"/>
      <c r="I78" s="68"/>
      <c r="J78" s="68"/>
      <c r="K78" s="68"/>
      <c r="L78" s="68"/>
      <c r="M78" s="68"/>
      <c r="N78" s="68"/>
      <c r="O78" s="29"/>
    </row>
    <row r="84" spans="6:9" x14ac:dyDescent="0.2">
      <c r="F84" s="99"/>
      <c r="G84" s="99"/>
      <c r="H84" s="99"/>
      <c r="I84" s="99"/>
    </row>
    <row r="85" spans="6:9" x14ac:dyDescent="0.2">
      <c r="F85" s="99"/>
      <c r="G85" s="99"/>
      <c r="H85" s="99"/>
      <c r="I85" s="99"/>
    </row>
    <row r="86" spans="6:9" x14ac:dyDescent="0.2">
      <c r="F86" s="99"/>
      <c r="G86" s="99"/>
      <c r="H86" s="99"/>
      <c r="I86" s="99"/>
    </row>
    <row r="87" spans="6:9" x14ac:dyDescent="0.2">
      <c r="F87" s="99"/>
      <c r="G87" s="99"/>
      <c r="H87" s="99"/>
      <c r="I87" s="99"/>
    </row>
    <row r="88" spans="6:9" x14ac:dyDescent="0.2">
      <c r="F88" s="99"/>
      <c r="G88" s="99"/>
      <c r="H88" s="99"/>
      <c r="I88" s="99"/>
    </row>
    <row r="89" spans="6:9" x14ac:dyDescent="0.2">
      <c r="F89" s="99"/>
      <c r="G89" s="99"/>
      <c r="H89" s="99"/>
      <c r="I89" s="99"/>
    </row>
    <row r="90" spans="6:9" x14ac:dyDescent="0.2">
      <c r="F90" s="99"/>
      <c r="G90" s="99"/>
      <c r="H90" s="99"/>
      <c r="I90" s="99"/>
    </row>
    <row r="91" spans="6:9" x14ac:dyDescent="0.2">
      <c r="F91" s="99"/>
      <c r="G91" s="99"/>
      <c r="H91" s="99"/>
      <c r="I91" s="99"/>
    </row>
    <row r="92" spans="6:9" x14ac:dyDescent="0.2">
      <c r="F92" s="99"/>
      <c r="G92" s="99"/>
      <c r="H92" s="99"/>
      <c r="I92" s="99"/>
    </row>
    <row r="93" spans="6:9" x14ac:dyDescent="0.2">
      <c r="F93" s="99"/>
      <c r="G93" s="99"/>
      <c r="H93" s="99"/>
      <c r="I93" s="99"/>
    </row>
    <row r="94" spans="6:9" x14ac:dyDescent="0.2">
      <c r="F94" s="99"/>
      <c r="G94" s="99"/>
      <c r="H94" s="99"/>
      <c r="I94" s="99"/>
    </row>
    <row r="95" spans="6:9" x14ac:dyDescent="0.2">
      <c r="F95" s="99"/>
      <c r="G95" s="99"/>
      <c r="H95" s="99"/>
      <c r="I95" s="99"/>
    </row>
    <row r="96" spans="6:9" x14ac:dyDescent="0.2">
      <c r="F96" s="99"/>
      <c r="G96" s="99"/>
      <c r="H96" s="99"/>
      <c r="I96" s="99"/>
    </row>
    <row r="97" spans="6:9" x14ac:dyDescent="0.2">
      <c r="F97" s="99"/>
      <c r="G97" s="99"/>
      <c r="H97" s="99"/>
      <c r="I97" s="99"/>
    </row>
    <row r="98" spans="6:9" x14ac:dyDescent="0.2">
      <c r="F98" s="99"/>
      <c r="G98" s="99"/>
      <c r="H98" s="99"/>
      <c r="I98" s="99"/>
    </row>
    <row r="99" spans="6:9" x14ac:dyDescent="0.2">
      <c r="F99" s="99"/>
      <c r="G99" s="99"/>
      <c r="H99" s="99"/>
      <c r="I99" s="99"/>
    </row>
    <row r="100" spans="6:9" x14ac:dyDescent="0.2">
      <c r="F100" s="99"/>
      <c r="G100" s="99"/>
      <c r="H100" s="99"/>
      <c r="I100" s="99"/>
    </row>
    <row r="101" spans="6:9" x14ac:dyDescent="0.2">
      <c r="F101" s="99"/>
      <c r="G101" s="99"/>
      <c r="H101" s="99"/>
      <c r="I101" s="99"/>
    </row>
    <row r="102" spans="6:9" x14ac:dyDescent="0.2">
      <c r="F102" s="99"/>
      <c r="G102" s="99"/>
      <c r="H102" s="99"/>
      <c r="I102" s="99"/>
    </row>
    <row r="103" spans="6:9" x14ac:dyDescent="0.2">
      <c r="F103" s="99"/>
      <c r="G103" s="99"/>
      <c r="H103" s="99"/>
      <c r="I103" s="99"/>
    </row>
    <row r="104" spans="6:9" x14ac:dyDescent="0.2">
      <c r="F104" s="99"/>
      <c r="G104" s="99"/>
      <c r="H104" s="99"/>
      <c r="I104" s="99"/>
    </row>
    <row r="105" spans="6:9" x14ac:dyDescent="0.2">
      <c r="F105" s="99"/>
      <c r="G105" s="99"/>
      <c r="H105" s="99"/>
      <c r="I105" s="99"/>
    </row>
    <row r="106" spans="6:9" x14ac:dyDescent="0.2">
      <c r="F106" s="99"/>
      <c r="G106" s="99"/>
      <c r="H106" s="99"/>
      <c r="I106" s="99"/>
    </row>
    <row r="107" spans="6:9" x14ac:dyDescent="0.2">
      <c r="F107" s="99"/>
      <c r="G107" s="99"/>
      <c r="H107" s="99"/>
      <c r="I107" s="99"/>
    </row>
    <row r="108" spans="6:9" x14ac:dyDescent="0.2">
      <c r="F108" s="99"/>
      <c r="G108" s="99"/>
      <c r="H108" s="99"/>
      <c r="I108" s="99"/>
    </row>
    <row r="109" spans="6:9" x14ac:dyDescent="0.2">
      <c r="F109" s="99"/>
      <c r="G109" s="99"/>
      <c r="H109" s="99"/>
      <c r="I109" s="99"/>
    </row>
  </sheetData>
  <sheetProtection algorithmName="SHA-512" hashValue="vFDusS3jwkc6KJ5aYG33olgcRYbmBLtU/ErLGs857s4vwyr4hRXNr6DtGcdJPe8821FejhROE9/GKKWwuMv3bA==" saltValue="dy9R5z9hM4F3Tg01RamSOA==" spinCount="100000" sheet="1" objects="1" scenarios="1"/>
  <mergeCells count="9">
    <mergeCell ref="A77:O77"/>
    <mergeCell ref="G1:N1"/>
    <mergeCell ref="F74:G74"/>
    <mergeCell ref="H74:I75"/>
    <mergeCell ref="A73:E73"/>
    <mergeCell ref="J74:K75"/>
    <mergeCell ref="F75:G75"/>
    <mergeCell ref="A74:B74"/>
    <mergeCell ref="A75:B75"/>
  </mergeCells>
  <conditionalFormatting sqref="E2:E71">
    <cfRule type="dataBar" priority="2">
      <dataBar>
        <cfvo type="num" val="-50"/>
        <cfvo type="num" val="50"/>
        <color rgb="FF63C384"/>
      </dataBar>
      <extLst>
        <ext xmlns:x14="http://schemas.microsoft.com/office/spreadsheetml/2009/9/main" uri="{B025F937-C7B1-47D3-B67F-A62EFF666E3E}">
          <x14:id>{9B3040DD-2CE0-44C0-92E6-19291BCD90BF}</x14:id>
        </ext>
      </extLst>
    </cfRule>
  </conditionalFormatting>
  <conditionalFormatting sqref="E72">
    <cfRule type="dataBar" priority="1">
      <dataBar>
        <cfvo type="num" val="-50"/>
        <cfvo type="num" val="50"/>
        <color rgb="FF63C384"/>
      </dataBar>
      <extLst>
        <ext xmlns:x14="http://schemas.microsoft.com/office/spreadsheetml/2009/9/main" uri="{B025F937-C7B1-47D3-B67F-A62EFF666E3E}">
          <x14:id>{4737D4F1-085E-464C-94C7-F10939FB3336}</x14:id>
        </ext>
      </extLst>
    </cfRule>
  </conditionalFormatting>
  <hyperlinks>
    <hyperlink ref="A77:O77" r:id="rId1" display="Unterstützen sie uns und senden sie ihr augefülltes Dokument an js-coach@baspo.admin.ch. Bitte dazu das Dokument lokal auf ihrem PC speichern und an uns senden. Herzlichen Dank für ihre Unterstützung."/>
  </hyperlinks>
  <pageMargins left="0.7" right="0.7" top="0.78740157499999996" bottom="0.78740157499999996" header="0.3" footer="0.3"/>
  <pageSetup paperSize="9" scale="115" orientation="landscape" r:id="rId2"/>
  <colBreaks count="1" manualBreakCount="1">
    <brk id="6" max="71" man="1"/>
  </colBreaks>
  <ignoredErrors>
    <ignoredError sqref="C11 C14 C23 C26 C30 C39 C46 C50 E24 C37" formula="1"/>
  </ignoredErrors>
  <drawing r:id="rId3"/>
  <extLst>
    <ext xmlns:x14="http://schemas.microsoft.com/office/spreadsheetml/2009/9/main" uri="{78C0D931-6437-407d-A8EE-F0AAD7539E65}">
      <x14:conditionalFormattings>
        <x14:conditionalFormatting xmlns:xm="http://schemas.microsoft.com/office/excel/2006/main">
          <x14:cfRule type="dataBar" id="{9B3040DD-2CE0-44C0-92E6-19291BCD90BF}">
            <x14:dataBar minLength="0" maxLength="100" gradient="0" axisPosition="middle">
              <x14:cfvo type="num">
                <xm:f>-50</xm:f>
              </x14:cfvo>
              <x14:cfvo type="num">
                <xm:f>50</xm:f>
              </x14:cfvo>
              <x14:negativeFillColor theme="8"/>
              <x14:axisColor rgb="FF000000"/>
            </x14:dataBar>
          </x14:cfRule>
          <xm:sqref>E2:E71</xm:sqref>
        </x14:conditionalFormatting>
        <x14:conditionalFormatting xmlns:xm="http://schemas.microsoft.com/office/excel/2006/main">
          <x14:cfRule type="dataBar" id="{4737D4F1-085E-464C-94C7-F10939FB3336}">
            <x14:dataBar minLength="0" maxLength="100" gradient="0" axisPosition="middle">
              <x14:cfvo type="num">
                <xm:f>-50</xm:f>
              </x14:cfvo>
              <x14:cfvo type="num">
                <xm:f>50</xm:f>
              </x14:cfvo>
              <x14:negativeFillColor theme="8"/>
              <x14:axisColor rgb="FF000000"/>
            </x14:dataBar>
          </x14:cfRule>
          <xm:sqref>E72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pageSetUpPr autoPageBreaks="0"/>
  </sheetPr>
  <dimension ref="A1:S156"/>
  <sheetViews>
    <sheetView showGridLines="0" zoomScaleNormal="100" workbookViewId="0">
      <selection activeCell="D3" sqref="D3"/>
    </sheetView>
  </sheetViews>
  <sheetFormatPr baseColWidth="10" defaultRowHeight="12.75" x14ac:dyDescent="0.2"/>
  <cols>
    <col min="1" max="1" width="44.85546875" style="10" customWidth="1"/>
    <col min="2" max="2" width="70.85546875" style="10" customWidth="1"/>
    <col min="3" max="3" width="1.28515625" style="10" customWidth="1"/>
    <col min="4" max="4" width="44.7109375" style="10" customWidth="1"/>
    <col min="5" max="5" width="6.42578125" style="10" customWidth="1"/>
    <col min="6" max="6" width="0.5703125" style="10" customWidth="1"/>
    <col min="7" max="7" width="1.140625" style="10" customWidth="1"/>
    <col min="8" max="8" width="35.7109375" style="10" customWidth="1"/>
    <col min="9" max="10" width="11.42578125" style="10"/>
    <col min="11" max="11" width="13.85546875" style="10" customWidth="1"/>
    <col min="12" max="12" width="20.85546875" style="10" customWidth="1"/>
    <col min="13" max="16384" width="11.42578125" style="10"/>
  </cols>
  <sheetData>
    <row r="1" spans="1:19" ht="28.5" customHeight="1" x14ac:dyDescent="0.2">
      <c r="A1" s="272" t="s">
        <v>290</v>
      </c>
      <c r="B1" s="272"/>
      <c r="C1" s="272"/>
      <c r="D1" s="272"/>
      <c r="E1" s="272"/>
      <c r="F1" s="272"/>
      <c r="G1" s="272"/>
      <c r="H1" s="272"/>
      <c r="I1" s="122"/>
      <c r="J1" s="143"/>
      <c r="K1" s="143"/>
      <c r="L1" s="16"/>
      <c r="M1" s="16"/>
      <c r="N1" s="16"/>
      <c r="O1" s="16"/>
      <c r="P1" s="16"/>
      <c r="Q1" s="16"/>
      <c r="R1" s="16"/>
      <c r="S1" s="16"/>
    </row>
    <row r="2" spans="1:19" ht="66.75" customHeight="1" x14ac:dyDescent="0.2">
      <c r="A2" s="273"/>
      <c r="B2" s="273"/>
      <c r="C2" s="165"/>
      <c r="D2" s="213" t="s">
        <v>478</v>
      </c>
      <c r="E2" s="219"/>
      <c r="F2" s="219"/>
      <c r="G2" s="219"/>
      <c r="H2" s="220" t="s">
        <v>441</v>
      </c>
      <c r="I2" s="122"/>
      <c r="J2" s="143"/>
      <c r="K2" s="143"/>
      <c r="L2" s="16"/>
      <c r="M2" s="16"/>
      <c r="N2" s="16"/>
      <c r="O2" s="16"/>
      <c r="P2" s="16"/>
      <c r="Q2" s="16"/>
      <c r="R2" s="16"/>
      <c r="S2" s="16"/>
    </row>
    <row r="3" spans="1:19" ht="12.75" customHeight="1" x14ac:dyDescent="0.2">
      <c r="A3" s="9"/>
      <c r="B3" s="2"/>
      <c r="C3" s="2"/>
      <c r="D3" s="111" t="str">
        <f>HYPERLINK("#tabelle21!a2","Jugend und Sport mittragen - Zusammenfassung")</f>
        <v>Jugend und Sport mittragen - Zusammenfassung</v>
      </c>
      <c r="E3" s="123">
        <f>Tabelle17!$B$2</f>
        <v>50</v>
      </c>
      <c r="F3" s="34">
        <f>Tabelle17!C2</f>
        <v>50</v>
      </c>
      <c r="G3" s="34">
        <f>Tabelle17!D2</f>
        <v>69</v>
      </c>
      <c r="H3" s="76">
        <f>Tabelle17!E2</f>
        <v>0</v>
      </c>
      <c r="I3" s="147"/>
      <c r="J3" s="144"/>
      <c r="K3" s="144"/>
      <c r="L3" s="16"/>
      <c r="M3" s="16"/>
      <c r="N3" s="16"/>
      <c r="O3" s="16"/>
      <c r="P3" s="16"/>
      <c r="Q3" s="16"/>
      <c r="R3" s="16"/>
      <c r="S3" s="16"/>
    </row>
    <row r="4" spans="1:19" x14ac:dyDescent="0.2">
      <c r="A4" s="2"/>
      <c r="B4" s="2"/>
      <c r="C4" s="2"/>
      <c r="D4" s="112" t="str">
        <f>HYPERLINK("#tabelle21!a3:c12","Anmeldung der Leitenden zur Aus- und Weiterbildung")</f>
        <v>Anmeldung der Leitenden zur Aus- und Weiterbildung</v>
      </c>
      <c r="E4" s="124">
        <f>Tabelle17!$B$3</f>
        <v>50</v>
      </c>
      <c r="F4" s="39">
        <f>Tabelle17!C3</f>
        <v>50</v>
      </c>
      <c r="G4" s="39">
        <f>Tabelle17!D3</f>
        <v>68</v>
      </c>
      <c r="H4" s="77">
        <f>Tabelle17!E3</f>
        <v>0</v>
      </c>
      <c r="I4" s="147"/>
      <c r="J4" s="144"/>
      <c r="K4" s="144"/>
      <c r="L4" s="16"/>
      <c r="M4" s="16"/>
      <c r="N4" s="16"/>
      <c r="O4" s="16"/>
      <c r="P4" s="16"/>
      <c r="Q4" s="16"/>
      <c r="R4" s="16"/>
      <c r="S4" s="16"/>
    </row>
    <row r="5" spans="1:19" x14ac:dyDescent="0.2">
      <c r="A5" s="2"/>
      <c r="B5" s="2"/>
      <c r="C5" s="2"/>
      <c r="D5" s="112" t="str">
        <f>HYPERLINK("#tabelle21!a14:c21","Bekanntmachen von J+S")</f>
        <v>Bekanntmachen von J+S</v>
      </c>
      <c r="E5" s="124">
        <f>Tabelle17!$B$8</f>
        <v>50</v>
      </c>
      <c r="F5" s="39">
        <f>Tabelle17!C8</f>
        <v>50</v>
      </c>
      <c r="G5" s="39">
        <f>Tabelle17!D8</f>
        <v>63</v>
      </c>
      <c r="H5" s="77">
        <f>Tabelle17!E8</f>
        <v>0</v>
      </c>
      <c r="I5" s="147"/>
      <c r="J5" s="144"/>
      <c r="K5" s="144"/>
      <c r="L5" s="16"/>
      <c r="M5" s="16"/>
      <c r="N5" s="16"/>
      <c r="O5" s="16"/>
      <c r="P5" s="16"/>
      <c r="Q5" s="16"/>
      <c r="R5" s="16"/>
      <c r="S5" s="16"/>
    </row>
    <row r="6" spans="1:19" ht="12.75" customHeight="1" x14ac:dyDescent="0.2">
      <c r="A6" s="2"/>
      <c r="B6" s="2"/>
      <c r="C6" s="2"/>
      <c r="D6" s="113" t="str">
        <f>HYPERLINK("#tabelle22!a2","Das Leiterteam pflegen - Zusammenfassung")</f>
        <v>Das Leiterteam pflegen - Zusammenfassung</v>
      </c>
      <c r="E6" s="125">
        <f>Tabelle17!$B$12</f>
        <v>50</v>
      </c>
      <c r="F6" s="47">
        <f>Tabelle17!C12</f>
        <v>50</v>
      </c>
      <c r="G6" s="47">
        <f>Tabelle17!D12</f>
        <v>58</v>
      </c>
      <c r="H6" s="79">
        <f>Tabelle17!E12</f>
        <v>0</v>
      </c>
      <c r="I6" s="148"/>
      <c r="J6" s="145"/>
      <c r="K6" s="145"/>
      <c r="L6" s="16"/>
      <c r="M6" s="16"/>
      <c r="N6" s="16"/>
      <c r="O6" s="16"/>
      <c r="P6" s="16"/>
      <c r="Q6" s="16"/>
      <c r="R6" s="16"/>
      <c r="S6" s="16"/>
    </row>
    <row r="7" spans="1:19" ht="12.75" customHeight="1" x14ac:dyDescent="0.2">
      <c r="A7" s="2"/>
      <c r="B7" s="2"/>
      <c r="C7" s="2"/>
      <c r="D7" s="114" t="str">
        <f>HYPERLINK("#Tabelle22!a3:c13","Teamführung")</f>
        <v>Teamführung</v>
      </c>
      <c r="E7" s="126">
        <f>Tabelle17!$B$13</f>
        <v>50</v>
      </c>
      <c r="F7" s="50">
        <f>Tabelle17!C13</f>
        <v>50</v>
      </c>
      <c r="G7" s="50">
        <f>Tabelle17!D13</f>
        <v>57</v>
      </c>
      <c r="H7" s="80">
        <f>Tabelle17!E13</f>
        <v>0</v>
      </c>
      <c r="I7" s="147"/>
      <c r="J7" s="144"/>
      <c r="K7" s="144"/>
      <c r="L7" s="16"/>
      <c r="M7" s="16"/>
      <c r="N7" s="16"/>
      <c r="O7" s="16"/>
      <c r="P7" s="16"/>
      <c r="Q7" s="16"/>
      <c r="R7" s="16"/>
      <c r="S7" s="16"/>
    </row>
    <row r="8" spans="1:19" ht="12.75" customHeight="1" x14ac:dyDescent="0.2">
      <c r="A8" s="2"/>
      <c r="B8" s="2"/>
      <c r="C8" s="2"/>
      <c r="D8" s="114" t="str">
        <f>HYPERLINK("#tabelle22!a15:c23","Begleitung und Beratung")</f>
        <v>Begleitung und Beratung</v>
      </c>
      <c r="E8" s="126">
        <f>Tabelle17!$B$17</f>
        <v>50</v>
      </c>
      <c r="F8" s="50">
        <f>Tabelle17!C17</f>
        <v>50</v>
      </c>
      <c r="G8" s="50">
        <f>Tabelle17!D17</f>
        <v>53</v>
      </c>
      <c r="H8" s="80">
        <f>Tabelle17!E17</f>
        <v>0</v>
      </c>
      <c r="I8" s="147"/>
      <c r="J8" s="144"/>
      <c r="K8" s="144"/>
      <c r="L8" s="16"/>
      <c r="M8" s="16"/>
      <c r="N8" s="16"/>
      <c r="O8" s="16"/>
      <c r="P8" s="16"/>
      <c r="Q8" s="16"/>
      <c r="R8" s="16"/>
      <c r="S8" s="16"/>
    </row>
    <row r="9" spans="1:19" ht="12.75" customHeight="1" x14ac:dyDescent="0.2">
      <c r="A9" s="2"/>
      <c r="B9" s="2"/>
      <c r="C9" s="2"/>
      <c r="D9" s="114" t="str">
        <f>HYPERLINK("#tabelle22!a25:c29","Dank und Anerkennung")</f>
        <v>Dank und Anerkennung</v>
      </c>
      <c r="E9" s="126">
        <f>Tabelle17!$B$21</f>
        <v>50</v>
      </c>
      <c r="F9" s="50">
        <f>Tabelle17!C21</f>
        <v>50</v>
      </c>
      <c r="G9" s="50">
        <f>Tabelle17!D21</f>
        <v>49</v>
      </c>
      <c r="H9" s="80">
        <f>Tabelle17!E21</f>
        <v>0</v>
      </c>
      <c r="I9" s="147"/>
      <c r="J9" s="144"/>
      <c r="K9" s="144"/>
      <c r="L9" s="16"/>
      <c r="M9" s="16"/>
      <c r="N9" s="16"/>
      <c r="O9" s="16"/>
      <c r="P9" s="16"/>
      <c r="Q9" s="16"/>
      <c r="R9" s="16"/>
      <c r="S9" s="16"/>
    </row>
    <row r="10" spans="1:19" ht="12.75" customHeight="1" x14ac:dyDescent="0.2">
      <c r="A10" s="2"/>
      <c r="B10" s="2"/>
      <c r="C10" s="2"/>
      <c r="D10" s="114" t="str">
        <f>HYPERLINK("#Tabelle22!a31:c37","Teambildung")</f>
        <v>Teambildung</v>
      </c>
      <c r="E10" s="126">
        <f>Tabelle17!$B$25</f>
        <v>50</v>
      </c>
      <c r="F10" s="50">
        <f>Tabelle17!C25</f>
        <v>50</v>
      </c>
      <c r="G10" s="50">
        <f>Tabelle17!D25</f>
        <v>45</v>
      </c>
      <c r="H10" s="80">
        <f>Tabelle17!E25</f>
        <v>0</v>
      </c>
      <c r="I10" s="147"/>
      <c r="J10" s="144"/>
      <c r="K10" s="144"/>
      <c r="L10" s="16"/>
      <c r="M10" s="16"/>
      <c r="N10" s="16"/>
      <c r="O10" s="16"/>
      <c r="P10" s="16"/>
      <c r="Q10" s="16"/>
      <c r="R10" s="16"/>
      <c r="S10" s="16"/>
    </row>
    <row r="11" spans="1:19" ht="12.75" customHeight="1" x14ac:dyDescent="0.2">
      <c r="A11" s="2"/>
      <c r="B11" s="2"/>
      <c r="C11" s="2"/>
      <c r="D11" s="114" t="str">
        <f>HYPERLINK("#tabelle22!a39:c46","Konfliktbewältigung")</f>
        <v>Konfliktbewältigung</v>
      </c>
      <c r="E11" s="126">
        <f>Tabelle17!$B$29</f>
        <v>50</v>
      </c>
      <c r="F11" s="50">
        <f>Tabelle17!C29</f>
        <v>50</v>
      </c>
      <c r="G11" s="50">
        <f>Tabelle17!D29</f>
        <v>41</v>
      </c>
      <c r="H11" s="80">
        <f>Tabelle17!E29</f>
        <v>0</v>
      </c>
      <c r="I11" s="147"/>
      <c r="J11" s="144"/>
      <c r="K11" s="144"/>
      <c r="L11" s="16"/>
      <c r="M11" s="16"/>
      <c r="N11" s="16"/>
      <c r="O11" s="16"/>
      <c r="P11" s="16"/>
      <c r="Q11" s="16"/>
      <c r="R11" s="16"/>
      <c r="S11" s="16"/>
    </row>
    <row r="12" spans="1:19" ht="12.75" customHeight="1" x14ac:dyDescent="0.2">
      <c r="A12" s="2"/>
      <c r="B12" s="2"/>
      <c r="C12" s="2"/>
      <c r="D12" s="115" t="str">
        <f>HYPERLINK("#tabelle23!a2","Den Alltag bewältigen - Zusammenfassung")</f>
        <v>Den Alltag bewältigen - Zusammenfassung</v>
      </c>
      <c r="E12" s="127">
        <f>Tabelle17!$B$33</f>
        <v>50</v>
      </c>
      <c r="F12" s="55">
        <f>Tabelle17!C33</f>
        <v>50</v>
      </c>
      <c r="G12" s="55">
        <f>Tabelle17!D33</f>
        <v>38</v>
      </c>
      <c r="H12" s="81">
        <f>Tabelle17!E33</f>
        <v>0</v>
      </c>
      <c r="I12" s="147"/>
      <c r="J12" s="144"/>
      <c r="K12" s="144"/>
      <c r="L12" s="16"/>
      <c r="M12" s="16"/>
      <c r="N12" s="16"/>
      <c r="O12" s="16"/>
      <c r="P12" s="16"/>
      <c r="Q12" s="16"/>
      <c r="R12" s="16"/>
      <c r="S12" s="16"/>
    </row>
    <row r="13" spans="1:19" ht="12.75" customHeight="1" x14ac:dyDescent="0.2">
      <c r="A13" s="2"/>
      <c r="B13" s="2"/>
      <c r="C13" s="2"/>
      <c r="D13" s="116" t="str">
        <f>HYPERLINK("#tabelle23!a3:c11","Jahres- und Saisonplanung")</f>
        <v>Jahres- und Saisonplanung</v>
      </c>
      <c r="E13" s="128">
        <f>Tabelle17!$B$34</f>
        <v>50</v>
      </c>
      <c r="F13" s="58">
        <f>Tabelle17!C34</f>
        <v>50</v>
      </c>
      <c r="G13" s="58">
        <f>Tabelle17!D34</f>
        <v>37</v>
      </c>
      <c r="H13" s="82">
        <f>Tabelle17!E34</f>
        <v>0</v>
      </c>
      <c r="I13" s="147"/>
      <c r="J13" s="144"/>
      <c r="K13" s="144"/>
      <c r="L13" s="16"/>
      <c r="M13" s="16"/>
      <c r="N13" s="16"/>
      <c r="O13" s="16"/>
      <c r="P13" s="16"/>
      <c r="Q13" s="16"/>
      <c r="R13" s="16"/>
      <c r="S13" s="16"/>
    </row>
    <row r="14" spans="1:19" ht="12.75" customHeight="1" x14ac:dyDescent="0.2">
      <c r="A14" s="2"/>
      <c r="B14" s="2"/>
      <c r="C14" s="2"/>
      <c r="D14" s="116" t="str">
        <f>HYPERLINK("#tabelle23!a13:c20","Bildung von Trainingsgruppen")</f>
        <v>Bildung von Trainingsgruppen</v>
      </c>
      <c r="E14" s="128">
        <f>Tabelle17!$B$39</f>
        <v>50</v>
      </c>
      <c r="F14" s="58">
        <f>Tabelle17!C39</f>
        <v>50</v>
      </c>
      <c r="G14" s="58">
        <f>Tabelle17!D39</f>
        <v>33</v>
      </c>
      <c r="H14" s="82">
        <f>Tabelle17!E39</f>
        <v>0</v>
      </c>
      <c r="I14" s="147"/>
      <c r="J14" s="144"/>
      <c r="K14" s="144"/>
      <c r="L14" s="16"/>
      <c r="M14" s="16"/>
      <c r="N14" s="16"/>
      <c r="O14" s="16"/>
      <c r="P14" s="16"/>
      <c r="Q14" s="16"/>
      <c r="R14" s="16"/>
      <c r="S14" s="16"/>
    </row>
    <row r="15" spans="1:19" ht="12.75" customHeight="1" x14ac:dyDescent="0.2">
      <c r="A15" s="2"/>
      <c r="B15" s="2"/>
      <c r="C15" s="2"/>
      <c r="D15" s="116" t="str">
        <f>HYPERLINK("#tabelle23!a22:c29","Absprachen und Commitments")</f>
        <v>Absprachen und Commitments</v>
      </c>
      <c r="E15" s="128">
        <f>Tabelle17!$B$44</f>
        <v>50</v>
      </c>
      <c r="F15" s="58">
        <f>Tabelle17!C44</f>
        <v>50</v>
      </c>
      <c r="G15" s="58">
        <f>Tabelle17!D44</f>
        <v>28</v>
      </c>
      <c r="H15" s="82">
        <f>Tabelle17!E44</f>
        <v>0</v>
      </c>
      <c r="I15" s="147"/>
      <c r="J15" s="144"/>
      <c r="K15" s="144"/>
      <c r="L15" s="16"/>
      <c r="M15" s="16"/>
      <c r="N15" s="16"/>
      <c r="O15" s="16"/>
      <c r="P15" s="16"/>
      <c r="Q15" s="16"/>
      <c r="R15" s="16"/>
      <c r="S15" s="16"/>
    </row>
    <row r="16" spans="1:19" ht="12.75" customHeight="1" x14ac:dyDescent="0.2">
      <c r="A16" s="2"/>
      <c r="B16" s="2"/>
      <c r="C16" s="2"/>
      <c r="D16" s="116" t="str">
        <f>HYPERLINK("#tabelle23!a31:c37","Zusammenarbeit mit Eltern")</f>
        <v>Zusammenarbeit mit Eltern</v>
      </c>
      <c r="E16" s="128">
        <f>Tabelle17!$B$47</f>
        <v>50</v>
      </c>
      <c r="F16" s="58">
        <f>Tabelle17!C47</f>
        <v>50</v>
      </c>
      <c r="G16" s="58">
        <f>Tabelle17!D47</f>
        <v>25</v>
      </c>
      <c r="H16" s="82">
        <f>Tabelle17!E47</f>
        <v>0</v>
      </c>
      <c r="I16" s="147"/>
      <c r="J16" s="144"/>
      <c r="K16" s="144"/>
      <c r="L16" s="16"/>
      <c r="M16" s="16"/>
      <c r="N16" s="16"/>
      <c r="O16" s="16"/>
      <c r="P16" s="16"/>
      <c r="Q16" s="16"/>
      <c r="R16" s="16"/>
      <c r="S16" s="16"/>
    </row>
    <row r="17" spans="1:19" ht="12.75" customHeight="1" x14ac:dyDescent="0.2">
      <c r="A17" s="2"/>
      <c r="B17" s="2"/>
      <c r="C17" s="2"/>
      <c r="D17" s="117" t="str">
        <f>HYPERLINK("#tabelle24!a2","Die Zukunft sichern - Zusammenfassung")</f>
        <v>Die Zukunft sichern - Zusammenfassung</v>
      </c>
      <c r="E17" s="129">
        <f>Tabelle17!$B$52</f>
        <v>50</v>
      </c>
      <c r="F17" s="61">
        <f>Tabelle17!C52</f>
        <v>50</v>
      </c>
      <c r="G17" s="61">
        <f>Tabelle17!D52</f>
        <v>20</v>
      </c>
      <c r="H17" s="83">
        <f>Tabelle17!E52</f>
        <v>0</v>
      </c>
      <c r="I17" s="147"/>
      <c r="J17" s="144"/>
      <c r="K17" s="144"/>
      <c r="L17" s="16"/>
      <c r="M17" s="16"/>
      <c r="N17" s="16"/>
      <c r="O17" s="16"/>
      <c r="P17" s="16"/>
      <c r="Q17" s="16"/>
      <c r="R17" s="16"/>
      <c r="S17" s="16"/>
    </row>
    <row r="18" spans="1:19" ht="12.75" customHeight="1" x14ac:dyDescent="0.2">
      <c r="A18" s="2"/>
      <c r="B18" s="2"/>
      <c r="C18" s="2"/>
      <c r="D18" s="118" t="str">
        <f>HYPERLINK("#tabelle24!a3:c12","Überprüfen des Vereinsangebotes")</f>
        <v>Überprüfen des Vereinsangebotes</v>
      </c>
      <c r="E18" s="130">
        <f>Tabelle17!$B$53</f>
        <v>50</v>
      </c>
      <c r="F18" s="64">
        <f>Tabelle17!C53</f>
        <v>50</v>
      </c>
      <c r="G18" s="64">
        <f>Tabelle17!D53</f>
        <v>19</v>
      </c>
      <c r="H18" s="84">
        <f>Tabelle17!E53</f>
        <v>0</v>
      </c>
      <c r="I18" s="148"/>
      <c r="J18" s="145"/>
      <c r="K18" s="145"/>
      <c r="L18" s="16"/>
      <c r="M18" s="16"/>
      <c r="N18" s="16"/>
      <c r="O18" s="16"/>
      <c r="P18" s="16"/>
      <c r="Q18" s="16"/>
      <c r="R18" s="16"/>
      <c r="S18" s="16"/>
    </row>
    <row r="19" spans="1:19" ht="12.75" customHeight="1" x14ac:dyDescent="0.2">
      <c r="A19" s="2"/>
      <c r="B19" s="2"/>
      <c r="C19" s="2"/>
      <c r="D19" s="118" t="str">
        <f>HYPERLINK("#tabelle24!a14:c19","Ausgestaltung kindergerechter Angebote")</f>
        <v>Ausgestaltung kindergerechter Angebote</v>
      </c>
      <c r="E19" s="130">
        <f>Tabelle17!$B$57</f>
        <v>50</v>
      </c>
      <c r="F19" s="64">
        <f>Tabelle17!C57</f>
        <v>50</v>
      </c>
      <c r="G19" s="64">
        <f>Tabelle17!D57</f>
        <v>15</v>
      </c>
      <c r="H19" s="85">
        <f>Tabelle17!E57</f>
        <v>0</v>
      </c>
      <c r="I19" s="147"/>
      <c r="J19" s="144"/>
      <c r="K19" s="144"/>
      <c r="L19" s="16"/>
      <c r="M19" s="16"/>
      <c r="N19" s="16"/>
      <c r="O19" s="16"/>
      <c r="P19" s="16"/>
      <c r="Q19" s="16"/>
      <c r="R19" s="16"/>
      <c r="S19" s="16"/>
    </row>
    <row r="20" spans="1:19" ht="12.75" customHeight="1" x14ac:dyDescent="0.2">
      <c r="A20" s="2"/>
      <c r="B20" s="2"/>
      <c r="C20" s="2"/>
      <c r="D20" s="118" t="str">
        <f>HYPERLINK("#tabelle24!a21:c25","Einbindung der Jugendlichen")</f>
        <v>Einbindung der Jugendlichen</v>
      </c>
      <c r="E20" s="130">
        <f>Tabelle17!$B$61</f>
        <v>50</v>
      </c>
      <c r="F20" s="64">
        <f>Tabelle17!C61</f>
        <v>50</v>
      </c>
      <c r="G20" s="64">
        <f>Tabelle17!D61</f>
        <v>11</v>
      </c>
      <c r="H20" s="85">
        <f>Tabelle17!E61</f>
        <v>0</v>
      </c>
      <c r="I20" s="147"/>
      <c r="J20" s="144"/>
      <c r="K20" s="144"/>
      <c r="L20" s="271"/>
      <c r="M20" s="271"/>
      <c r="N20" s="271"/>
      <c r="O20" s="271"/>
      <c r="P20" s="271"/>
      <c r="Q20" s="271"/>
      <c r="R20" s="271"/>
      <c r="S20" s="271"/>
    </row>
    <row r="21" spans="1:19" x14ac:dyDescent="0.2">
      <c r="A21" s="2"/>
      <c r="B21" s="2"/>
      <c r="C21" s="2"/>
      <c r="D21" s="118" t="str">
        <f>HYPERLINK("#tabelle24!a27:c34","Förderung der Mitverantwortung")</f>
        <v>Förderung der Mitverantwortung</v>
      </c>
      <c r="E21" s="130">
        <f>Tabelle17!$B$65</f>
        <v>50</v>
      </c>
      <c r="F21" s="64">
        <f>Tabelle17!C65</f>
        <v>50</v>
      </c>
      <c r="G21" s="64">
        <f>Tabelle17!D65</f>
        <v>7</v>
      </c>
      <c r="H21" s="85">
        <f>Tabelle17!E65</f>
        <v>0</v>
      </c>
      <c r="I21" s="147"/>
      <c r="J21" s="144"/>
      <c r="K21" s="144"/>
      <c r="L21" s="132"/>
      <c r="M21" s="269"/>
      <c r="N21" s="269"/>
      <c r="O21" s="269"/>
      <c r="P21" s="269"/>
      <c r="Q21" s="269"/>
      <c r="R21" s="269"/>
      <c r="S21" s="269"/>
    </row>
    <row r="22" spans="1:19" x14ac:dyDescent="0.2">
      <c r="A22" s="2"/>
      <c r="B22" s="2"/>
      <c r="C22" s="2"/>
      <c r="D22" s="118" t="str">
        <f>HYPERLINK("#tabelle24!a36:c38","Öffentlichkeitsarbeit")</f>
        <v>Öffentlichkeitsarbeit</v>
      </c>
      <c r="E22" s="130">
        <f>Tabelle17!$B$68</f>
        <v>50</v>
      </c>
      <c r="F22" s="64">
        <f>Tabelle17!C68</f>
        <v>50</v>
      </c>
      <c r="G22" s="64">
        <f>Tabelle17!D68</f>
        <v>4</v>
      </c>
      <c r="H22" s="85">
        <f>Tabelle17!E68</f>
        <v>0</v>
      </c>
      <c r="I22" s="147"/>
      <c r="J22" s="144"/>
      <c r="K22" s="144"/>
      <c r="L22" s="132"/>
      <c r="M22" s="269"/>
      <c r="N22" s="269"/>
      <c r="O22" s="269"/>
      <c r="P22" s="269"/>
      <c r="Q22" s="269"/>
      <c r="R22" s="269"/>
      <c r="S22" s="269"/>
    </row>
    <row r="23" spans="1:19" s="33" customFormat="1" x14ac:dyDescent="0.2">
      <c r="A23" s="30"/>
      <c r="B23" s="30"/>
      <c r="C23" s="30"/>
      <c r="D23" s="118" t="str">
        <f>HYPERLINK("#tabelle24!a40:c43","Zusammenarbeit und Vernetzung")</f>
        <v>Zusammenarbeit und Vernetzung</v>
      </c>
      <c r="E23" s="130">
        <f>Tabelle17!$B$69</f>
        <v>50</v>
      </c>
      <c r="F23" s="64">
        <f>Tabelle17!C69</f>
        <v>50</v>
      </c>
      <c r="G23" s="64">
        <f>Tabelle17!D69</f>
        <v>3</v>
      </c>
      <c r="H23" s="86">
        <f>Tabelle17!E69</f>
        <v>0</v>
      </c>
      <c r="I23" s="146"/>
      <c r="J23" s="131"/>
      <c r="K23" s="131"/>
      <c r="L23" s="132"/>
      <c r="M23" s="269"/>
      <c r="N23" s="269"/>
      <c r="O23" s="269"/>
      <c r="P23" s="269"/>
      <c r="Q23" s="269"/>
      <c r="R23" s="269"/>
      <c r="S23" s="269"/>
    </row>
    <row r="24" spans="1:19" s="33" customFormat="1" ht="28.5" customHeight="1" x14ac:dyDescent="0.2">
      <c r="A24" s="30"/>
      <c r="B24" s="30"/>
      <c r="C24" s="30"/>
      <c r="D24" s="30"/>
      <c r="E24" s="146"/>
      <c r="F24" s="146"/>
      <c r="G24" s="146"/>
      <c r="H24" s="212"/>
      <c r="I24" s="30"/>
      <c r="J24" s="131"/>
      <c r="K24" s="131"/>
      <c r="L24" s="132"/>
      <c r="M24" s="270"/>
      <c r="N24" s="270"/>
      <c r="O24" s="270"/>
      <c r="P24" s="270"/>
      <c r="Q24" s="270"/>
      <c r="R24" s="270"/>
      <c r="S24" s="270"/>
    </row>
    <row r="25" spans="1:19" ht="28.5" customHeight="1" x14ac:dyDescent="0.2">
      <c r="A25" s="161"/>
      <c r="B25" s="162"/>
      <c r="C25" s="162"/>
      <c r="D25" s="120"/>
      <c r="E25" s="5"/>
      <c r="F25" s="5"/>
      <c r="G25" s="149"/>
      <c r="H25" s="152" t="str">
        <f>HYPERLINK("#Tabelle17!a1","zurück")</f>
        <v>zurück</v>
      </c>
      <c r="I25" s="5"/>
    </row>
    <row r="26" spans="1:19" x14ac:dyDescent="0.2">
      <c r="A26" s="163"/>
      <c r="B26" s="164"/>
      <c r="C26" s="164"/>
      <c r="D26" s="163"/>
      <c r="E26" s="5"/>
      <c r="F26" s="5"/>
      <c r="G26" s="5"/>
      <c r="H26" s="163"/>
      <c r="I26" s="2"/>
    </row>
    <row r="27" spans="1:19" ht="25.5" customHeight="1" x14ac:dyDescent="0.2">
      <c r="A27" s="153"/>
      <c r="B27" s="159"/>
      <c r="C27" s="159"/>
      <c r="D27" s="153"/>
      <c r="E27" s="16"/>
      <c r="F27" s="16"/>
      <c r="G27" s="16"/>
      <c r="H27" s="153"/>
    </row>
    <row r="28" spans="1:19" ht="26.25" customHeight="1" x14ac:dyDescent="0.2">
      <c r="A28" s="153"/>
      <c r="B28" s="159"/>
      <c r="C28" s="159"/>
      <c r="D28" s="159"/>
      <c r="E28" s="16"/>
      <c r="F28" s="16"/>
      <c r="G28" s="16"/>
      <c r="H28" s="159"/>
    </row>
    <row r="29" spans="1:19" ht="12.75" customHeight="1" x14ac:dyDescent="0.2">
      <c r="A29" s="153"/>
      <c r="B29" s="159"/>
      <c r="C29" s="159"/>
      <c r="D29" s="159"/>
      <c r="E29" s="16"/>
      <c r="F29" s="16"/>
      <c r="G29" s="16"/>
      <c r="H29" s="159"/>
    </row>
    <row r="30" spans="1:19" ht="12.75" customHeight="1" x14ac:dyDescent="0.2">
      <c r="A30" s="153"/>
      <c r="B30" s="159"/>
      <c r="C30" s="159"/>
      <c r="D30" s="159"/>
      <c r="E30" s="16"/>
      <c r="F30" s="16"/>
      <c r="G30" s="16"/>
      <c r="H30" s="159"/>
    </row>
    <row r="31" spans="1:19" ht="12.75" customHeight="1" x14ac:dyDescent="0.2">
      <c r="A31" s="153"/>
      <c r="B31" s="159"/>
      <c r="C31" s="159"/>
      <c r="D31" s="159"/>
      <c r="E31" s="16"/>
      <c r="F31" s="16"/>
      <c r="G31" s="16"/>
      <c r="H31" s="159"/>
    </row>
    <row r="32" spans="1:19" ht="12.75" customHeight="1" x14ac:dyDescent="0.2">
      <c r="A32" s="153"/>
      <c r="B32" s="159"/>
      <c r="C32" s="159"/>
      <c r="D32" s="159"/>
      <c r="E32" s="16"/>
      <c r="F32" s="16"/>
      <c r="G32" s="16"/>
      <c r="H32" s="159"/>
    </row>
    <row r="33" spans="1:8" ht="12.75" customHeight="1" x14ac:dyDescent="0.2">
      <c r="A33" s="153"/>
      <c r="B33" s="159"/>
      <c r="C33" s="159"/>
      <c r="D33" s="159"/>
      <c r="E33" s="16"/>
      <c r="F33" s="16"/>
      <c r="G33" s="16"/>
      <c r="H33" s="159"/>
    </row>
    <row r="34" spans="1:8" ht="12.75" customHeight="1" x14ac:dyDescent="0.2">
      <c r="A34" s="153"/>
      <c r="B34" s="159"/>
      <c r="C34" s="159"/>
      <c r="D34" s="159"/>
      <c r="E34" s="16"/>
      <c r="F34" s="16"/>
      <c r="G34" s="16"/>
      <c r="H34" s="159"/>
    </row>
    <row r="35" spans="1:8" ht="12.75" customHeight="1" x14ac:dyDescent="0.2">
      <c r="A35" s="153"/>
      <c r="B35" s="159"/>
      <c r="C35" s="159"/>
      <c r="D35" s="159"/>
      <c r="E35" s="16"/>
      <c r="F35" s="16"/>
      <c r="G35" s="16"/>
      <c r="H35" s="159"/>
    </row>
    <row r="36" spans="1:8" x14ac:dyDescent="0.2">
      <c r="A36" s="153"/>
      <c r="B36" s="159"/>
      <c r="C36" s="159"/>
      <c r="D36" s="159"/>
      <c r="E36" s="16"/>
      <c r="F36" s="16"/>
      <c r="G36" s="16"/>
      <c r="H36" s="159"/>
    </row>
    <row r="37" spans="1:8" ht="12.75" customHeight="1" x14ac:dyDescent="0.2">
      <c r="A37" s="153"/>
      <c r="B37" s="159"/>
      <c r="C37" s="159"/>
      <c r="D37" s="159"/>
      <c r="E37" s="16"/>
      <c r="F37" s="16"/>
      <c r="G37" s="16"/>
      <c r="H37" s="159"/>
    </row>
    <row r="38" spans="1:8" ht="12.75" customHeight="1" x14ac:dyDescent="0.2">
      <c r="A38" s="153"/>
      <c r="B38" s="159"/>
      <c r="C38" s="159"/>
      <c r="D38" s="159"/>
      <c r="E38" s="16"/>
      <c r="F38" s="16"/>
      <c r="G38" s="16"/>
      <c r="H38" s="159"/>
    </row>
    <row r="39" spans="1:8" ht="12.75" customHeight="1" x14ac:dyDescent="0.2">
      <c r="A39" s="153"/>
      <c r="B39" s="159"/>
      <c r="C39" s="159"/>
      <c r="D39" s="159"/>
      <c r="E39" s="16"/>
      <c r="F39" s="16"/>
      <c r="G39" s="16"/>
      <c r="H39" s="159"/>
    </row>
    <row r="40" spans="1:8" ht="12.75" customHeight="1" x14ac:dyDescent="0.2">
      <c r="A40" s="153"/>
      <c r="B40" s="159"/>
      <c r="C40" s="159"/>
      <c r="D40" s="159"/>
      <c r="E40" s="16"/>
      <c r="F40" s="16"/>
      <c r="G40" s="16"/>
      <c r="H40" s="159"/>
    </row>
    <row r="41" spans="1:8" ht="12.75" customHeight="1" x14ac:dyDescent="0.2">
      <c r="A41" s="153"/>
      <c r="B41" s="159"/>
      <c r="C41" s="159"/>
      <c r="D41" s="159"/>
      <c r="E41" s="16"/>
      <c r="F41" s="16"/>
      <c r="G41" s="16"/>
      <c r="H41" s="159"/>
    </row>
    <row r="42" spans="1:8" ht="12.75" customHeight="1" x14ac:dyDescent="0.2">
      <c r="A42" s="153"/>
      <c r="B42" s="159"/>
      <c r="C42" s="159"/>
      <c r="D42" s="159"/>
      <c r="E42" s="16"/>
      <c r="F42" s="16"/>
      <c r="G42" s="16"/>
      <c r="H42" s="159"/>
    </row>
    <row r="43" spans="1:8" ht="12.75" customHeight="1" x14ac:dyDescent="0.2">
      <c r="A43" s="153"/>
      <c r="B43" s="159"/>
      <c r="C43" s="159"/>
      <c r="D43" s="159"/>
      <c r="E43" s="16"/>
      <c r="F43" s="16"/>
      <c r="G43" s="16"/>
      <c r="H43" s="159"/>
    </row>
    <row r="44" spans="1:8" x14ac:dyDescent="0.2">
      <c r="A44" s="134"/>
      <c r="B44" s="143"/>
      <c r="C44" s="143"/>
      <c r="D44" s="143"/>
      <c r="E44" s="16"/>
      <c r="F44" s="16"/>
      <c r="G44" s="16"/>
      <c r="H44" s="143"/>
    </row>
    <row r="45" spans="1:8" ht="12.75" customHeight="1" x14ac:dyDescent="0.2">
      <c r="A45" s="154"/>
      <c r="B45" s="155"/>
      <c r="C45" s="155"/>
      <c r="D45" s="156"/>
      <c r="E45" s="16"/>
      <c r="F45" s="16"/>
      <c r="G45" s="16"/>
      <c r="H45" s="156"/>
    </row>
    <row r="46" spans="1:8" ht="25.5" customHeight="1" x14ac:dyDescent="0.2">
      <c r="A46" s="153"/>
      <c r="B46" s="158"/>
      <c r="C46" s="158"/>
      <c r="D46" s="160"/>
      <c r="E46" s="157"/>
      <c r="F46" s="157"/>
      <c r="G46" s="157"/>
      <c r="H46" s="160"/>
    </row>
    <row r="47" spans="1:8" ht="25.5" customHeight="1" x14ac:dyDescent="0.2">
      <c r="A47" s="153"/>
      <c r="B47" s="159"/>
      <c r="C47" s="159"/>
      <c r="D47" s="153"/>
      <c r="E47" s="16"/>
      <c r="F47" s="16"/>
      <c r="G47" s="16"/>
      <c r="H47" s="153"/>
    </row>
    <row r="48" spans="1:8" ht="12.75" customHeight="1" x14ac:dyDescent="0.2">
      <c r="A48" s="153"/>
      <c r="B48" s="159"/>
      <c r="C48" s="159"/>
      <c r="D48" s="159"/>
      <c r="E48" s="16"/>
      <c r="F48" s="16"/>
      <c r="G48" s="16"/>
      <c r="H48" s="159"/>
    </row>
    <row r="49" spans="1:8" ht="12.75" customHeight="1" x14ac:dyDescent="0.2">
      <c r="A49" s="153"/>
      <c r="B49" s="159"/>
      <c r="C49" s="159"/>
      <c r="D49" s="159"/>
      <c r="E49" s="16"/>
      <c r="F49" s="16"/>
      <c r="G49" s="16"/>
      <c r="H49" s="159"/>
    </row>
    <row r="50" spans="1:8" ht="12.75" customHeight="1" x14ac:dyDescent="0.2">
      <c r="A50" s="153"/>
      <c r="B50" s="159"/>
      <c r="C50" s="159"/>
      <c r="D50" s="159"/>
      <c r="E50" s="16"/>
      <c r="F50" s="16"/>
      <c r="G50" s="16"/>
      <c r="H50" s="159"/>
    </row>
    <row r="51" spans="1:8" ht="12.75" customHeight="1" x14ac:dyDescent="0.2">
      <c r="A51" s="134"/>
      <c r="B51" s="159"/>
      <c r="C51" s="159"/>
      <c r="D51" s="159"/>
      <c r="E51" s="16"/>
      <c r="F51" s="16"/>
      <c r="G51" s="16"/>
      <c r="H51" s="159"/>
    </row>
    <row r="52" spans="1:8" ht="12.75" customHeight="1" x14ac:dyDescent="0.2">
      <c r="A52" s="153"/>
      <c r="B52" s="159"/>
      <c r="C52" s="159"/>
      <c r="D52" s="159"/>
      <c r="E52" s="16"/>
      <c r="F52" s="16"/>
      <c r="G52" s="16"/>
      <c r="H52" s="159"/>
    </row>
    <row r="53" spans="1:8" ht="12.75" customHeight="1" x14ac:dyDescent="0.2">
      <c r="A53" s="153"/>
      <c r="B53" s="159"/>
      <c r="C53" s="159"/>
      <c r="D53" s="159"/>
      <c r="E53" s="16"/>
      <c r="F53" s="16"/>
      <c r="G53" s="16"/>
      <c r="H53" s="159"/>
    </row>
    <row r="54" spans="1:8" ht="12.75" customHeight="1" x14ac:dyDescent="0.2">
      <c r="A54" s="153"/>
      <c r="B54" s="159"/>
      <c r="C54" s="159"/>
      <c r="D54" s="159"/>
      <c r="E54" s="16"/>
      <c r="F54" s="16"/>
      <c r="G54" s="16"/>
      <c r="H54" s="159"/>
    </row>
    <row r="55" spans="1:8" ht="12.75" customHeight="1" x14ac:dyDescent="0.2">
      <c r="A55" s="153"/>
      <c r="B55" s="159"/>
      <c r="C55" s="159"/>
      <c r="D55" s="159"/>
      <c r="E55" s="16"/>
      <c r="F55" s="16"/>
      <c r="G55" s="16"/>
      <c r="H55" s="159"/>
    </row>
    <row r="56" spans="1:8" ht="12.75" customHeight="1" x14ac:dyDescent="0.2">
      <c r="A56" s="153"/>
      <c r="B56" s="159"/>
      <c r="C56" s="159"/>
      <c r="D56" s="159"/>
      <c r="E56" s="16"/>
      <c r="F56" s="16"/>
      <c r="G56" s="16"/>
      <c r="H56" s="159"/>
    </row>
    <row r="57" spans="1:8" x14ac:dyDescent="0.2">
      <c r="A57" s="153"/>
      <c r="B57" s="159"/>
      <c r="C57" s="159"/>
      <c r="D57" s="159"/>
      <c r="E57" s="16"/>
      <c r="F57" s="16"/>
      <c r="G57" s="16"/>
      <c r="H57" s="159"/>
    </row>
    <row r="58" spans="1:8" ht="25.5" customHeight="1" x14ac:dyDescent="0.2">
      <c r="A58" s="153"/>
      <c r="B58" s="159"/>
      <c r="C58" s="159"/>
      <c r="D58" s="159"/>
      <c r="E58" s="16"/>
      <c r="F58" s="16"/>
      <c r="G58" s="16"/>
      <c r="H58" s="159"/>
    </row>
    <row r="59" spans="1:8" ht="25.5" customHeight="1" x14ac:dyDescent="0.2">
      <c r="A59" s="153"/>
      <c r="B59" s="159"/>
      <c r="C59" s="159"/>
      <c r="D59" s="159"/>
      <c r="E59" s="16"/>
      <c r="F59" s="16"/>
      <c r="G59" s="16"/>
      <c r="H59" s="159"/>
    </row>
    <row r="60" spans="1:8" ht="12.75" customHeight="1" x14ac:dyDescent="0.2">
      <c r="A60" s="153"/>
      <c r="B60" s="159"/>
      <c r="C60" s="159"/>
      <c r="D60" s="159"/>
      <c r="E60" s="16"/>
      <c r="F60" s="16"/>
      <c r="G60" s="16"/>
      <c r="H60" s="159"/>
    </row>
    <row r="61" spans="1:8" ht="12.75" customHeight="1" x14ac:dyDescent="0.2">
      <c r="A61" s="153"/>
      <c r="B61" s="159"/>
      <c r="C61" s="159"/>
      <c r="D61" s="159"/>
      <c r="E61" s="16"/>
      <c r="F61" s="16"/>
      <c r="G61" s="16"/>
      <c r="H61" s="159"/>
    </row>
    <row r="62" spans="1:8" ht="12.75" customHeight="1" x14ac:dyDescent="0.2">
      <c r="A62" s="153"/>
      <c r="B62" s="159"/>
      <c r="C62" s="159"/>
      <c r="D62" s="159"/>
      <c r="E62" s="16"/>
      <c r="F62" s="16"/>
      <c r="G62" s="16"/>
      <c r="H62" s="159"/>
    </row>
    <row r="63" spans="1:8" ht="38.25" customHeight="1" x14ac:dyDescent="0.2">
      <c r="A63" s="153"/>
      <c r="B63" s="159"/>
      <c r="C63" s="159"/>
      <c r="D63" s="159"/>
      <c r="E63" s="16"/>
      <c r="F63" s="16"/>
      <c r="G63" s="16"/>
      <c r="H63" s="143"/>
    </row>
    <row r="64" spans="1:8" ht="12.75" customHeight="1" x14ac:dyDescent="0.2">
      <c r="A64" s="153"/>
      <c r="B64" s="159"/>
      <c r="C64" s="159"/>
      <c r="D64" s="159"/>
      <c r="E64" s="16"/>
      <c r="F64" s="16"/>
      <c r="G64" s="16"/>
      <c r="H64" s="16"/>
    </row>
    <row r="65" spans="1:8" x14ac:dyDescent="0.2">
      <c r="A65" s="153"/>
      <c r="B65" s="159"/>
      <c r="C65" s="159"/>
      <c r="D65" s="159"/>
      <c r="E65" s="16"/>
      <c r="F65" s="16"/>
      <c r="G65" s="16"/>
      <c r="H65" s="16"/>
    </row>
    <row r="66" spans="1:8" ht="12.75" customHeight="1" x14ac:dyDescent="0.2">
      <c r="A66" s="153"/>
      <c r="B66" s="159"/>
      <c r="C66" s="159"/>
      <c r="D66" s="159"/>
      <c r="E66" s="16"/>
      <c r="F66" s="16"/>
      <c r="G66" s="16"/>
      <c r="H66" s="159"/>
    </row>
    <row r="67" spans="1:8" ht="12.75" customHeight="1" x14ac:dyDescent="0.2">
      <c r="A67" s="153"/>
      <c r="B67" s="159"/>
      <c r="C67" s="159"/>
      <c r="D67" s="159"/>
      <c r="E67" s="16"/>
      <c r="F67" s="16"/>
      <c r="G67" s="16"/>
      <c r="H67" s="159"/>
    </row>
    <row r="68" spans="1:8" ht="12.75" customHeight="1" x14ac:dyDescent="0.2">
      <c r="A68" s="153"/>
      <c r="B68" s="159"/>
      <c r="C68" s="159"/>
      <c r="D68" s="159"/>
      <c r="E68" s="16"/>
      <c r="F68" s="16"/>
      <c r="G68" s="16"/>
      <c r="H68" s="159"/>
    </row>
    <row r="69" spans="1:8" ht="12.75" customHeight="1" x14ac:dyDescent="0.2">
      <c r="A69" s="153"/>
      <c r="B69" s="159"/>
      <c r="C69" s="159"/>
      <c r="D69" s="159"/>
      <c r="E69" s="16"/>
      <c r="F69" s="16"/>
      <c r="G69" s="16"/>
      <c r="H69" s="159"/>
    </row>
    <row r="70" spans="1:8" x14ac:dyDescent="0.2">
      <c r="A70" s="153"/>
      <c r="B70" s="159"/>
      <c r="C70" s="159"/>
      <c r="D70" s="159"/>
      <c r="E70" s="16"/>
      <c r="F70" s="16"/>
      <c r="G70" s="16"/>
      <c r="H70" s="159"/>
    </row>
    <row r="71" spans="1:8" ht="12.75" customHeight="1" x14ac:dyDescent="0.2">
      <c r="A71" s="153"/>
      <c r="B71" s="159"/>
      <c r="C71" s="159"/>
      <c r="D71" s="159"/>
      <c r="E71" s="16"/>
      <c r="F71" s="16"/>
      <c r="G71" s="16"/>
      <c r="H71" s="159"/>
    </row>
    <row r="72" spans="1:8" ht="12.75" customHeight="1" x14ac:dyDescent="0.2">
      <c r="A72" s="153"/>
      <c r="B72" s="159"/>
      <c r="C72" s="159"/>
      <c r="D72" s="159"/>
      <c r="E72" s="16"/>
      <c r="F72" s="16"/>
      <c r="G72" s="16"/>
      <c r="H72" s="159"/>
    </row>
    <row r="73" spans="1:8" ht="12.75" customHeight="1" x14ac:dyDescent="0.2">
      <c r="A73" s="153"/>
      <c r="B73" s="159"/>
      <c r="C73" s="159"/>
      <c r="D73" s="159"/>
      <c r="E73" s="16"/>
      <c r="F73" s="16"/>
      <c r="G73" s="16"/>
      <c r="H73" s="159"/>
    </row>
    <row r="74" spans="1:8" ht="12.75" customHeight="1" x14ac:dyDescent="0.2">
      <c r="A74" s="153"/>
      <c r="B74" s="159"/>
      <c r="C74" s="159"/>
      <c r="D74" s="159"/>
      <c r="E74" s="16"/>
      <c r="F74" s="16"/>
      <c r="G74" s="16"/>
      <c r="H74" s="159"/>
    </row>
    <row r="75" spans="1:8" ht="12.75" customHeight="1" x14ac:dyDescent="0.2">
      <c r="A75" s="153"/>
      <c r="B75" s="159"/>
      <c r="C75" s="159"/>
      <c r="D75" s="159"/>
      <c r="E75" s="16"/>
      <c r="F75" s="16"/>
      <c r="G75" s="16"/>
      <c r="H75" s="159"/>
    </row>
    <row r="76" spans="1:8" ht="12.75" customHeight="1" x14ac:dyDescent="0.2">
      <c r="A76" s="153"/>
      <c r="B76" s="159"/>
      <c r="C76" s="159"/>
      <c r="D76" s="159"/>
      <c r="E76" s="16"/>
      <c r="F76" s="16"/>
      <c r="G76" s="16"/>
      <c r="H76" s="159"/>
    </row>
    <row r="77" spans="1:8" x14ac:dyDescent="0.2">
      <c r="A77" s="153"/>
      <c r="B77" s="159"/>
      <c r="C77" s="159"/>
      <c r="D77" s="159"/>
      <c r="E77" s="16"/>
      <c r="F77" s="16"/>
      <c r="G77" s="16"/>
      <c r="H77" s="159"/>
    </row>
    <row r="78" spans="1:8" ht="25.5" customHeight="1" x14ac:dyDescent="0.2">
      <c r="A78" s="153"/>
      <c r="B78" s="159"/>
      <c r="C78" s="159"/>
      <c r="D78" s="159"/>
      <c r="E78" s="16"/>
      <c r="F78" s="16"/>
      <c r="G78" s="16"/>
      <c r="H78" s="159"/>
    </row>
    <row r="79" spans="1:8" ht="12.75" customHeight="1" x14ac:dyDescent="0.2">
      <c r="A79" s="153"/>
      <c r="B79" s="159"/>
      <c r="C79" s="159"/>
      <c r="D79" s="159"/>
      <c r="E79" s="16"/>
      <c r="F79" s="16"/>
      <c r="G79" s="16"/>
      <c r="H79" s="159"/>
    </row>
    <row r="80" spans="1:8" ht="12.75" customHeight="1" x14ac:dyDescent="0.2">
      <c r="A80" s="153"/>
      <c r="B80" s="159"/>
      <c r="C80" s="159"/>
      <c r="D80" s="159"/>
      <c r="E80" s="16"/>
      <c r="F80" s="16"/>
      <c r="G80" s="16"/>
      <c r="H80" s="159"/>
    </row>
    <row r="81" spans="1:8" ht="12.75" customHeight="1" x14ac:dyDescent="0.2">
      <c r="A81" s="153"/>
      <c r="B81" s="159"/>
      <c r="C81" s="159"/>
      <c r="D81" s="159"/>
      <c r="E81" s="16"/>
      <c r="F81" s="16"/>
      <c r="G81" s="16"/>
      <c r="H81" s="159"/>
    </row>
    <row r="82" spans="1:8" ht="12.75" customHeight="1" x14ac:dyDescent="0.2">
      <c r="A82" s="153"/>
      <c r="B82" s="159"/>
      <c r="C82" s="159"/>
      <c r="D82" s="159"/>
      <c r="E82" s="16"/>
      <c r="F82" s="16"/>
      <c r="G82" s="16"/>
      <c r="H82" s="159"/>
    </row>
    <row r="83" spans="1:8" ht="12.75" customHeight="1" x14ac:dyDescent="0.2">
      <c r="A83" s="153"/>
      <c r="B83" s="159"/>
      <c r="C83" s="159"/>
      <c r="D83" s="159"/>
      <c r="E83" s="16"/>
      <c r="F83" s="16"/>
      <c r="G83" s="16"/>
      <c r="H83" s="159"/>
    </row>
    <row r="84" spans="1:8" x14ac:dyDescent="0.2">
      <c r="A84" s="153"/>
      <c r="B84" s="159"/>
      <c r="C84" s="159"/>
      <c r="D84" s="159"/>
      <c r="E84" s="16"/>
      <c r="F84" s="16"/>
      <c r="G84" s="16"/>
      <c r="H84" s="159"/>
    </row>
    <row r="85" spans="1:8" ht="12.75" customHeight="1" x14ac:dyDescent="0.2">
      <c r="A85" s="154"/>
      <c r="B85" s="155"/>
      <c r="C85" s="155"/>
      <c r="D85" s="156"/>
      <c r="E85" s="16"/>
      <c r="F85" s="16"/>
      <c r="G85" s="16"/>
      <c r="H85" s="156"/>
    </row>
    <row r="86" spans="1:8" ht="12.75" customHeight="1" x14ac:dyDescent="0.2">
      <c r="A86" s="153"/>
      <c r="B86" s="159"/>
      <c r="C86" s="159"/>
      <c r="D86" s="153"/>
      <c r="E86" s="16"/>
      <c r="F86" s="16"/>
      <c r="G86" s="16"/>
      <c r="H86" s="153"/>
    </row>
    <row r="87" spans="1:8" ht="25.5" customHeight="1" x14ac:dyDescent="0.2">
      <c r="A87" s="153"/>
      <c r="B87" s="159"/>
      <c r="C87" s="159"/>
      <c r="D87" s="153"/>
      <c r="E87" s="16"/>
      <c r="F87" s="16"/>
      <c r="G87" s="16"/>
      <c r="H87" s="153"/>
    </row>
    <row r="88" spans="1:8" ht="12.75" customHeight="1" x14ac:dyDescent="0.2">
      <c r="A88" s="153"/>
      <c r="B88" s="159"/>
      <c r="C88" s="159"/>
      <c r="D88" s="159"/>
      <c r="E88" s="16"/>
      <c r="F88" s="16"/>
      <c r="G88" s="16"/>
      <c r="H88" s="159"/>
    </row>
    <row r="89" spans="1:8" ht="12.75" customHeight="1" x14ac:dyDescent="0.2">
      <c r="A89" s="153"/>
      <c r="B89" s="159"/>
      <c r="C89" s="159"/>
      <c r="D89" s="159"/>
      <c r="E89" s="16"/>
      <c r="F89" s="16"/>
      <c r="G89" s="16"/>
      <c r="H89" s="159"/>
    </row>
    <row r="90" spans="1:8" ht="12.75" customHeight="1" x14ac:dyDescent="0.2">
      <c r="A90" s="153"/>
      <c r="B90" s="159"/>
      <c r="C90" s="159"/>
      <c r="D90" s="159"/>
      <c r="E90" s="16"/>
      <c r="F90" s="16"/>
      <c r="G90" s="16"/>
      <c r="H90" s="159"/>
    </row>
    <row r="91" spans="1:8" ht="12.75" customHeight="1" x14ac:dyDescent="0.2">
      <c r="A91" s="153"/>
      <c r="B91" s="159"/>
      <c r="C91" s="159"/>
      <c r="D91" s="159"/>
      <c r="E91" s="16"/>
      <c r="F91" s="16"/>
      <c r="G91" s="16"/>
      <c r="H91" s="159"/>
    </row>
    <row r="92" spans="1:8" ht="12.75" customHeight="1" x14ac:dyDescent="0.2">
      <c r="A92" s="153"/>
      <c r="B92" s="159"/>
      <c r="C92" s="159"/>
      <c r="D92" s="159"/>
      <c r="E92" s="16"/>
      <c r="F92" s="16"/>
      <c r="G92" s="16"/>
      <c r="H92" s="159"/>
    </row>
    <row r="93" spans="1:8" ht="12.75" customHeight="1" x14ac:dyDescent="0.2">
      <c r="A93" s="153"/>
      <c r="B93" s="159"/>
      <c r="C93" s="159"/>
      <c r="D93" s="159"/>
      <c r="E93" s="16"/>
      <c r="F93" s="16"/>
      <c r="G93" s="16"/>
      <c r="H93" s="159"/>
    </row>
    <row r="94" spans="1:8" x14ac:dyDescent="0.2">
      <c r="A94" s="153"/>
      <c r="B94" s="159"/>
      <c r="C94" s="159"/>
      <c r="D94" s="159"/>
      <c r="E94" s="16"/>
      <c r="F94" s="16"/>
      <c r="G94" s="16"/>
      <c r="H94" s="159"/>
    </row>
    <row r="95" spans="1:8" ht="12.75" customHeight="1" x14ac:dyDescent="0.2">
      <c r="A95" s="153"/>
      <c r="B95" s="159"/>
      <c r="C95" s="159"/>
      <c r="D95" s="159"/>
      <c r="E95" s="16"/>
      <c r="F95" s="16"/>
      <c r="G95" s="16"/>
      <c r="H95" s="159"/>
    </row>
    <row r="96" spans="1:8" ht="12.75" customHeight="1" x14ac:dyDescent="0.2">
      <c r="A96" s="153"/>
      <c r="B96" s="159"/>
      <c r="C96" s="159"/>
      <c r="D96" s="159"/>
      <c r="E96" s="16"/>
      <c r="F96" s="16"/>
      <c r="G96" s="16"/>
      <c r="H96" s="159"/>
    </row>
    <row r="97" spans="1:8" ht="12.75" customHeight="1" x14ac:dyDescent="0.2">
      <c r="A97" s="153"/>
      <c r="B97" s="159"/>
      <c r="C97" s="159"/>
      <c r="D97" s="159"/>
      <c r="E97" s="16"/>
      <c r="F97" s="16"/>
      <c r="G97" s="16"/>
      <c r="H97" s="159"/>
    </row>
    <row r="98" spans="1:8" ht="12.75" customHeight="1" x14ac:dyDescent="0.2">
      <c r="A98" s="153"/>
      <c r="B98" s="159"/>
      <c r="C98" s="159"/>
      <c r="D98" s="159"/>
      <c r="E98" s="16"/>
      <c r="F98" s="16"/>
      <c r="G98" s="16"/>
      <c r="H98" s="159"/>
    </row>
    <row r="99" spans="1:8" ht="12.75" customHeight="1" x14ac:dyDescent="0.2">
      <c r="A99" s="153"/>
      <c r="B99" s="159"/>
      <c r="C99" s="159"/>
      <c r="D99" s="159"/>
      <c r="E99" s="16"/>
      <c r="F99" s="16"/>
      <c r="G99" s="16"/>
      <c r="H99" s="159"/>
    </row>
    <row r="100" spans="1:8" ht="12.75" customHeight="1" x14ac:dyDescent="0.2">
      <c r="A100" s="153"/>
      <c r="B100" s="159"/>
      <c r="C100" s="159"/>
      <c r="D100" s="159"/>
      <c r="E100" s="16"/>
      <c r="F100" s="16"/>
      <c r="G100" s="16"/>
      <c r="H100" s="159"/>
    </row>
    <row r="101" spans="1:8" ht="12.75" customHeight="1" x14ac:dyDescent="0.2">
      <c r="A101" s="153"/>
      <c r="B101" s="159"/>
      <c r="C101" s="159"/>
      <c r="D101" s="159"/>
      <c r="E101" s="16"/>
      <c r="F101" s="16"/>
      <c r="G101" s="16"/>
      <c r="H101" s="159"/>
    </row>
    <row r="102" spans="1:8" x14ac:dyDescent="0.2">
      <c r="A102" s="153"/>
      <c r="B102" s="159"/>
      <c r="C102" s="159"/>
      <c r="D102" s="159"/>
      <c r="E102" s="16"/>
      <c r="F102" s="16"/>
      <c r="G102" s="16"/>
      <c r="H102" s="159"/>
    </row>
    <row r="103" spans="1:8" ht="25.5" customHeight="1" x14ac:dyDescent="0.2">
      <c r="A103" s="153"/>
      <c r="B103" s="159"/>
      <c r="C103" s="159"/>
      <c r="D103" s="159"/>
      <c r="E103" s="16"/>
      <c r="F103" s="16"/>
      <c r="G103" s="16"/>
      <c r="H103" s="159"/>
    </row>
    <row r="104" spans="1:8" ht="12.75" customHeight="1" x14ac:dyDescent="0.2">
      <c r="A104" s="153"/>
      <c r="B104" s="159"/>
      <c r="C104" s="159"/>
      <c r="D104" s="159"/>
      <c r="E104" s="16"/>
      <c r="F104" s="16"/>
      <c r="G104" s="16"/>
      <c r="H104" s="159"/>
    </row>
    <row r="105" spans="1:8" ht="12.75" customHeight="1" x14ac:dyDescent="0.2">
      <c r="A105" s="153"/>
      <c r="B105" s="159"/>
      <c r="C105" s="159"/>
      <c r="D105" s="159"/>
      <c r="E105" s="16"/>
      <c r="F105" s="16"/>
      <c r="G105" s="16"/>
      <c r="H105" s="159"/>
    </row>
    <row r="106" spans="1:8" ht="12.75" customHeight="1" x14ac:dyDescent="0.2">
      <c r="A106" s="153"/>
      <c r="B106" s="159"/>
      <c r="C106" s="159"/>
      <c r="D106" s="159"/>
      <c r="E106" s="16"/>
      <c r="F106" s="16"/>
      <c r="G106" s="16"/>
      <c r="H106" s="159"/>
    </row>
    <row r="107" spans="1:8" ht="12.75" customHeight="1" x14ac:dyDescent="0.2">
      <c r="A107" s="153"/>
      <c r="B107" s="159"/>
      <c r="C107" s="159"/>
      <c r="D107" s="159"/>
      <c r="E107" s="16"/>
      <c r="F107" s="16"/>
      <c r="G107" s="16"/>
      <c r="H107" s="159"/>
    </row>
    <row r="108" spans="1:8" ht="12.75" customHeight="1" x14ac:dyDescent="0.2">
      <c r="A108" s="153"/>
      <c r="B108" s="159"/>
      <c r="C108" s="159"/>
      <c r="D108" s="159"/>
      <c r="E108" s="16"/>
      <c r="F108" s="16"/>
      <c r="G108" s="16"/>
      <c r="H108" s="159"/>
    </row>
    <row r="109" spans="1:8" ht="12.75" customHeight="1" x14ac:dyDescent="0.2">
      <c r="A109" s="153"/>
      <c r="B109" s="159"/>
      <c r="C109" s="159"/>
      <c r="D109" s="159"/>
      <c r="E109" s="16"/>
      <c r="F109" s="16"/>
      <c r="G109" s="16"/>
      <c r="H109" s="159"/>
    </row>
    <row r="110" spans="1:8" x14ac:dyDescent="0.2">
      <c r="A110" s="153"/>
      <c r="B110" s="159"/>
      <c r="C110" s="159"/>
      <c r="D110" s="159"/>
      <c r="E110" s="16"/>
      <c r="F110" s="16"/>
      <c r="G110" s="16"/>
      <c r="H110" s="159"/>
    </row>
    <row r="111" spans="1:8" ht="12.75" customHeight="1" x14ac:dyDescent="0.2">
      <c r="A111" s="153"/>
      <c r="B111" s="159"/>
      <c r="C111" s="159"/>
      <c r="D111" s="159"/>
      <c r="E111" s="16"/>
      <c r="F111" s="16"/>
      <c r="G111" s="16"/>
      <c r="H111" s="159"/>
    </row>
    <row r="112" spans="1:8" ht="12.75" customHeight="1" x14ac:dyDescent="0.2">
      <c r="A112" s="153"/>
      <c r="B112" s="159"/>
      <c r="C112" s="159"/>
      <c r="D112" s="159"/>
      <c r="E112" s="16"/>
      <c r="F112" s="16"/>
      <c r="G112" s="16"/>
      <c r="H112" s="159"/>
    </row>
    <row r="113" spans="1:8" ht="12.75" customHeight="1" x14ac:dyDescent="0.2">
      <c r="A113" s="153"/>
      <c r="B113" s="159"/>
      <c r="C113" s="159"/>
      <c r="D113" s="159"/>
      <c r="E113" s="16"/>
      <c r="F113" s="16"/>
      <c r="G113" s="16"/>
      <c r="H113" s="159"/>
    </row>
    <row r="114" spans="1:8" ht="12.75" customHeight="1" x14ac:dyDescent="0.2">
      <c r="A114" s="153"/>
      <c r="B114" s="159"/>
      <c r="C114" s="159"/>
      <c r="D114" s="159"/>
      <c r="E114" s="16"/>
      <c r="F114" s="16"/>
      <c r="G114" s="16"/>
      <c r="H114" s="159"/>
    </row>
    <row r="115" spans="1:8" ht="12.75" customHeight="1" x14ac:dyDescent="0.2">
      <c r="A115" s="153"/>
      <c r="B115" s="159"/>
      <c r="C115" s="159"/>
      <c r="D115" s="159"/>
      <c r="E115" s="16"/>
      <c r="F115" s="16"/>
      <c r="G115" s="16"/>
      <c r="H115" s="159"/>
    </row>
    <row r="116" spans="1:8" ht="12.75" customHeight="1" x14ac:dyDescent="0.2">
      <c r="A116" s="153"/>
      <c r="B116" s="159"/>
      <c r="C116" s="159"/>
      <c r="D116" s="159"/>
      <c r="E116" s="16"/>
      <c r="F116" s="16"/>
      <c r="G116" s="16"/>
      <c r="H116" s="159"/>
    </row>
    <row r="117" spans="1:8" x14ac:dyDescent="0.2">
      <c r="A117" s="153"/>
      <c r="B117" s="159"/>
      <c r="C117" s="159"/>
      <c r="D117" s="159"/>
      <c r="E117" s="16"/>
      <c r="F117" s="16"/>
      <c r="G117" s="16"/>
      <c r="H117" s="159"/>
    </row>
    <row r="118" spans="1:8" ht="12.75" customHeight="1" x14ac:dyDescent="0.2">
      <c r="A118" s="154"/>
      <c r="B118" s="155"/>
      <c r="C118" s="155"/>
      <c r="D118" s="156"/>
      <c r="E118" s="16"/>
      <c r="F118" s="16"/>
      <c r="G118" s="16"/>
      <c r="H118" s="156"/>
    </row>
    <row r="119" spans="1:8" ht="25.5" customHeight="1" x14ac:dyDescent="0.2">
      <c r="A119" s="153"/>
      <c r="B119" s="159"/>
      <c r="C119" s="159"/>
      <c r="D119" s="153"/>
      <c r="E119" s="16"/>
      <c r="F119" s="16"/>
      <c r="G119" s="16"/>
      <c r="H119" s="153"/>
    </row>
    <row r="120" spans="1:8" ht="12.75" customHeight="1" x14ac:dyDescent="0.2">
      <c r="A120" s="153"/>
      <c r="B120" s="159"/>
      <c r="C120" s="159"/>
      <c r="D120" s="153"/>
      <c r="E120" s="16"/>
      <c r="F120" s="16"/>
      <c r="G120" s="16"/>
      <c r="H120" s="153"/>
    </row>
    <row r="121" spans="1:8" ht="12.75" customHeight="1" x14ac:dyDescent="0.2">
      <c r="A121" s="153"/>
      <c r="B121" s="159"/>
      <c r="C121" s="159"/>
      <c r="D121" s="159"/>
      <c r="E121" s="16"/>
      <c r="F121" s="16"/>
      <c r="G121" s="16"/>
      <c r="H121" s="159"/>
    </row>
    <row r="122" spans="1:8" ht="12.75" customHeight="1" x14ac:dyDescent="0.2">
      <c r="A122" s="153"/>
      <c r="B122" s="159"/>
      <c r="C122" s="159"/>
      <c r="D122" s="159"/>
      <c r="E122" s="16"/>
      <c r="F122" s="16"/>
      <c r="G122" s="16"/>
      <c r="H122" s="159"/>
    </row>
    <row r="123" spans="1:8" ht="12.75" customHeight="1" x14ac:dyDescent="0.2">
      <c r="A123" s="153"/>
      <c r="B123" s="159"/>
      <c r="C123" s="159"/>
      <c r="D123" s="159"/>
      <c r="E123" s="16"/>
      <c r="F123" s="16"/>
      <c r="G123" s="16"/>
      <c r="H123" s="159"/>
    </row>
    <row r="124" spans="1:8" ht="12.75" customHeight="1" x14ac:dyDescent="0.2">
      <c r="A124" s="153"/>
      <c r="B124" s="159"/>
      <c r="C124" s="159"/>
      <c r="D124" s="159"/>
      <c r="E124" s="16"/>
      <c r="F124" s="16"/>
      <c r="G124" s="16"/>
      <c r="H124" s="159"/>
    </row>
    <row r="125" spans="1:8" ht="12.75" customHeight="1" x14ac:dyDescent="0.2">
      <c r="A125" s="153"/>
      <c r="B125" s="159"/>
      <c r="C125" s="159"/>
      <c r="D125" s="159"/>
      <c r="E125" s="16"/>
      <c r="F125" s="16"/>
      <c r="G125" s="16"/>
      <c r="H125" s="159"/>
    </row>
    <row r="126" spans="1:8" ht="12.75" customHeight="1" x14ac:dyDescent="0.2">
      <c r="A126" s="153"/>
      <c r="B126" s="159"/>
      <c r="C126" s="159"/>
      <c r="D126" s="159"/>
      <c r="E126" s="16"/>
      <c r="F126" s="16"/>
      <c r="G126" s="16"/>
      <c r="H126" s="159"/>
    </row>
    <row r="127" spans="1:8" ht="12.75" customHeight="1" x14ac:dyDescent="0.2">
      <c r="A127" s="153"/>
      <c r="B127" s="159"/>
      <c r="C127" s="159"/>
      <c r="D127" s="159"/>
      <c r="E127" s="16"/>
      <c r="F127" s="16"/>
      <c r="G127" s="16"/>
      <c r="H127" s="159"/>
    </row>
    <row r="128" spans="1:8" x14ac:dyDescent="0.2">
      <c r="A128" s="153"/>
      <c r="B128" s="159"/>
      <c r="C128" s="159"/>
      <c r="D128" s="159"/>
      <c r="E128" s="16"/>
      <c r="F128" s="16"/>
      <c r="G128" s="16"/>
      <c r="H128" s="159"/>
    </row>
    <row r="129" spans="1:8" ht="12.75" customHeight="1" x14ac:dyDescent="0.2">
      <c r="A129" s="153"/>
      <c r="B129" s="159"/>
      <c r="C129" s="159"/>
      <c r="D129" s="159"/>
      <c r="E129" s="16"/>
      <c r="F129" s="16"/>
      <c r="G129" s="16"/>
      <c r="H129" s="159"/>
    </row>
    <row r="130" spans="1:8" ht="12.75" customHeight="1" x14ac:dyDescent="0.2">
      <c r="A130" s="153"/>
      <c r="B130" s="159"/>
      <c r="C130" s="159"/>
      <c r="D130" s="159"/>
      <c r="E130" s="16"/>
      <c r="F130" s="16"/>
      <c r="G130" s="16"/>
      <c r="H130" s="159"/>
    </row>
    <row r="131" spans="1:8" ht="12.75" customHeight="1" x14ac:dyDescent="0.2">
      <c r="A131" s="153"/>
      <c r="B131" s="159"/>
      <c r="C131" s="159"/>
      <c r="D131" s="159"/>
      <c r="E131" s="16"/>
      <c r="F131" s="16"/>
      <c r="G131" s="16"/>
      <c r="H131" s="159"/>
    </row>
    <row r="132" spans="1:8" ht="12.75" customHeight="1" x14ac:dyDescent="0.2">
      <c r="A132" s="153"/>
      <c r="B132" s="159"/>
      <c r="C132" s="159"/>
      <c r="D132" s="159"/>
      <c r="E132" s="16"/>
      <c r="F132" s="16"/>
      <c r="G132" s="16"/>
      <c r="H132" s="159"/>
    </row>
    <row r="133" spans="1:8" ht="12.75" customHeight="1" x14ac:dyDescent="0.2">
      <c r="A133" s="153"/>
      <c r="B133" s="159"/>
      <c r="C133" s="159"/>
      <c r="D133" s="159"/>
      <c r="E133" s="16"/>
      <c r="F133" s="16"/>
      <c r="G133" s="16"/>
      <c r="H133" s="159"/>
    </row>
    <row r="134" spans="1:8" x14ac:dyDescent="0.2">
      <c r="A134" s="153"/>
      <c r="B134" s="159"/>
      <c r="C134" s="159"/>
      <c r="D134" s="159"/>
      <c r="E134" s="16"/>
      <c r="F134" s="16"/>
      <c r="G134" s="16"/>
      <c r="H134" s="159"/>
    </row>
    <row r="135" spans="1:8" ht="12.75" customHeight="1" x14ac:dyDescent="0.2">
      <c r="A135" s="153"/>
      <c r="B135" s="159"/>
      <c r="C135" s="159"/>
      <c r="D135" s="159"/>
      <c r="E135" s="16"/>
      <c r="F135" s="16"/>
      <c r="G135" s="16"/>
      <c r="H135" s="159"/>
    </row>
    <row r="136" spans="1:8" ht="12.75" customHeight="1" x14ac:dyDescent="0.2">
      <c r="A136" s="153"/>
      <c r="B136" s="159"/>
      <c r="C136" s="159"/>
      <c r="D136" s="159"/>
      <c r="E136" s="16"/>
      <c r="F136" s="16"/>
      <c r="G136" s="16"/>
      <c r="H136" s="159"/>
    </row>
    <row r="137" spans="1:8" ht="12.75" customHeight="1" x14ac:dyDescent="0.2">
      <c r="A137" s="153"/>
      <c r="B137" s="159"/>
      <c r="C137" s="159"/>
      <c r="D137" s="159"/>
      <c r="E137" s="16"/>
      <c r="F137" s="16"/>
      <c r="G137" s="16"/>
      <c r="H137" s="159"/>
    </row>
    <row r="138" spans="1:8" ht="12.75" customHeight="1" x14ac:dyDescent="0.2">
      <c r="A138" s="153"/>
      <c r="B138" s="159"/>
      <c r="C138" s="159"/>
      <c r="D138" s="159"/>
      <c r="E138" s="16"/>
      <c r="F138" s="16"/>
      <c r="G138" s="16"/>
      <c r="H138" s="159"/>
    </row>
    <row r="139" spans="1:8" x14ac:dyDescent="0.2">
      <c r="A139" s="153"/>
      <c r="B139" s="159"/>
      <c r="C139" s="159"/>
      <c r="D139" s="159"/>
      <c r="E139" s="16"/>
      <c r="F139" s="16"/>
      <c r="G139" s="16"/>
      <c r="H139" s="159"/>
    </row>
    <row r="140" spans="1:8" ht="12.75" customHeight="1" x14ac:dyDescent="0.2">
      <c r="A140" s="153"/>
      <c r="B140" s="159"/>
      <c r="C140" s="159"/>
      <c r="D140" s="159"/>
      <c r="E140" s="16"/>
      <c r="F140" s="16"/>
      <c r="G140" s="16"/>
      <c r="H140" s="159"/>
    </row>
    <row r="141" spans="1:8" ht="12.75" customHeight="1" x14ac:dyDescent="0.2">
      <c r="A141" s="153"/>
      <c r="B141" s="159"/>
      <c r="C141" s="159"/>
      <c r="D141" s="159"/>
      <c r="E141" s="16"/>
      <c r="F141" s="16"/>
      <c r="G141" s="16"/>
      <c r="H141" s="159"/>
    </row>
    <row r="142" spans="1:8" ht="12.75" customHeight="1" x14ac:dyDescent="0.2">
      <c r="A142" s="153"/>
      <c r="B142" s="159"/>
      <c r="C142" s="159"/>
      <c r="D142" s="159"/>
      <c r="E142" s="16"/>
      <c r="F142" s="16"/>
      <c r="G142" s="16"/>
      <c r="H142" s="159"/>
    </row>
    <row r="143" spans="1:8" ht="12.75" customHeight="1" x14ac:dyDescent="0.2">
      <c r="A143" s="153"/>
      <c r="B143" s="159"/>
      <c r="C143" s="159"/>
      <c r="D143" s="159"/>
      <c r="E143" s="16"/>
      <c r="F143" s="16"/>
      <c r="G143" s="16"/>
      <c r="H143" s="159"/>
    </row>
    <row r="144" spans="1:8" ht="12.75" customHeight="1" x14ac:dyDescent="0.2">
      <c r="A144" s="153"/>
      <c r="B144" s="159"/>
      <c r="C144" s="159"/>
      <c r="D144" s="159"/>
      <c r="E144" s="16"/>
      <c r="F144" s="16"/>
      <c r="G144" s="16"/>
      <c r="H144" s="159"/>
    </row>
    <row r="145" spans="1:8" ht="12.75" customHeight="1" x14ac:dyDescent="0.2">
      <c r="A145" s="153"/>
      <c r="B145" s="159"/>
      <c r="C145" s="159"/>
      <c r="D145" s="159"/>
      <c r="E145" s="16"/>
      <c r="F145" s="16"/>
      <c r="G145" s="16"/>
      <c r="H145" s="159"/>
    </row>
    <row r="146" spans="1:8" ht="12.75" customHeight="1" x14ac:dyDescent="0.2">
      <c r="A146" s="153"/>
      <c r="B146" s="159"/>
      <c r="C146" s="159"/>
      <c r="D146" s="159"/>
      <c r="E146" s="16"/>
      <c r="F146" s="16"/>
      <c r="G146" s="16"/>
      <c r="H146" s="159"/>
    </row>
    <row r="147" spans="1:8" x14ac:dyDescent="0.2">
      <c r="A147" s="153"/>
      <c r="B147" s="159"/>
      <c r="C147" s="159"/>
      <c r="D147" s="159"/>
      <c r="E147" s="16"/>
      <c r="F147" s="16"/>
      <c r="G147" s="16"/>
      <c r="H147" s="159"/>
    </row>
    <row r="148" spans="1:8" ht="12.75" customHeight="1" x14ac:dyDescent="0.2">
      <c r="A148" s="153"/>
      <c r="B148" s="159"/>
      <c r="C148" s="159"/>
      <c r="D148" s="159"/>
      <c r="E148" s="16"/>
      <c r="F148" s="16"/>
      <c r="G148" s="16"/>
      <c r="H148" s="159"/>
    </row>
    <row r="149" spans="1:8" ht="12.75" customHeight="1" x14ac:dyDescent="0.2">
      <c r="A149" s="153"/>
      <c r="B149" s="159"/>
      <c r="C149" s="159"/>
      <c r="D149" s="159"/>
      <c r="E149" s="16"/>
      <c r="F149" s="16"/>
      <c r="G149" s="16"/>
      <c r="H149" s="159"/>
    </row>
    <row r="150" spans="1:8" x14ac:dyDescent="0.2">
      <c r="A150" s="153"/>
      <c r="B150" s="159"/>
      <c r="C150" s="159"/>
      <c r="D150" s="159"/>
      <c r="E150" s="16"/>
      <c r="F150" s="16"/>
      <c r="G150" s="16"/>
      <c r="H150" s="159"/>
    </row>
    <row r="151" spans="1:8" x14ac:dyDescent="0.2">
      <c r="A151" s="153"/>
      <c r="B151" s="159"/>
      <c r="C151" s="159"/>
      <c r="D151" s="159"/>
      <c r="E151" s="16"/>
      <c r="F151" s="16"/>
      <c r="G151" s="16"/>
      <c r="H151" s="159"/>
    </row>
    <row r="152" spans="1:8" ht="12.75" customHeight="1" x14ac:dyDescent="0.2">
      <c r="A152" s="153"/>
      <c r="B152" s="159"/>
      <c r="C152" s="159"/>
      <c r="D152" s="159"/>
      <c r="E152" s="16"/>
      <c r="F152" s="16"/>
      <c r="G152" s="16"/>
      <c r="H152" s="159"/>
    </row>
    <row r="153" spans="1:8" ht="12.75" customHeight="1" x14ac:dyDescent="0.2">
      <c r="A153" s="134"/>
      <c r="B153" s="159"/>
      <c r="C153" s="159"/>
      <c r="D153" s="159"/>
      <c r="E153" s="16"/>
      <c r="F153" s="16"/>
      <c r="G153" s="16"/>
      <c r="H153" s="159"/>
    </row>
    <row r="154" spans="1:8" ht="12.75" customHeight="1" x14ac:dyDescent="0.2">
      <c r="A154" s="134"/>
      <c r="B154" s="159"/>
      <c r="C154" s="159"/>
      <c r="D154" s="159"/>
      <c r="E154" s="16"/>
      <c r="F154" s="16"/>
      <c r="G154" s="16"/>
      <c r="H154" s="159"/>
    </row>
    <row r="155" spans="1:8" x14ac:dyDescent="0.2">
      <c r="A155" s="134"/>
      <c r="B155" s="159"/>
      <c r="C155" s="159"/>
      <c r="D155" s="159"/>
      <c r="E155" s="16"/>
      <c r="F155" s="16"/>
      <c r="G155" s="16"/>
      <c r="H155" s="159"/>
    </row>
    <row r="156" spans="1:8" x14ac:dyDescent="0.2">
      <c r="A156" s="134"/>
      <c r="B156" s="143"/>
      <c r="C156" s="143"/>
      <c r="D156" s="143"/>
      <c r="E156" s="16"/>
      <c r="F156" s="16"/>
      <c r="G156" s="16"/>
      <c r="H156" s="143"/>
    </row>
  </sheetData>
  <sheetProtection algorithmName="SHA-512" hashValue="8r4MEsaxNTAsGuiyozR52V2jjkSGW1p4dQQA/ZLPxRhs05jdPjg6YLwOJBPWZwWQFEkvdS0sv2nmkljwp6ldPA==" saltValue="JcQT7LZQY5kdZ2STwaWEHw==" spinCount="100000" sheet="1" objects="1" scenarios="1"/>
  <mergeCells count="7">
    <mergeCell ref="M23:S23"/>
    <mergeCell ref="M24:S24"/>
    <mergeCell ref="L20:S20"/>
    <mergeCell ref="A1:H1"/>
    <mergeCell ref="A2:B2"/>
    <mergeCell ref="M21:S21"/>
    <mergeCell ref="M22:S22"/>
  </mergeCells>
  <conditionalFormatting sqref="H3:H23">
    <cfRule type="dataBar" priority="1">
      <dataBar>
        <cfvo type="num" val="-50"/>
        <cfvo type="num" val="50"/>
        <color rgb="FF63C384"/>
      </dataBar>
      <extLst>
        <ext xmlns:x14="http://schemas.microsoft.com/office/spreadsheetml/2009/9/main" uri="{B025F937-C7B1-47D3-B67F-A62EFF666E3E}">
          <x14:id>{78C3CBB2-EC09-49ED-B699-DEA3754C7881}</x14:id>
        </ext>
      </extLst>
    </cfRule>
  </conditionalFormatting>
  <pageMargins left="0.7" right="0.7" top="0.78740157499999996" bottom="0.78740157499999996" header="0.3" footer="0.3"/>
  <pageSetup paperSize="9" scale="82" orientation="landscape" r:id="rId1"/>
  <rowBreaks count="1" manualBreakCount="1">
    <brk id="26" max="16383" man="1"/>
  </rowBreaks>
  <colBreaks count="2" manualBreakCount="2">
    <brk id="3" max="1048575" man="1"/>
    <brk id="9" max="1048575" man="1"/>
  </colBreaks>
  <drawing r:id="rId2"/>
  <legacyDrawing r:id="rId3"/>
  <oleObjects>
    <mc:AlternateContent xmlns:mc="http://schemas.openxmlformats.org/markup-compatibility/2006">
      <mc:Choice Requires="x14">
        <oleObject progId="Word.Document.12" shapeId="19458" r:id="rId4">
          <objectPr defaultSize="0" r:id="rId5">
            <anchor moveWithCells="1">
              <from>
                <xdr:col>0</xdr:col>
                <xdr:colOff>0</xdr:colOff>
                <xdr:row>1</xdr:row>
                <xdr:rowOff>647700</xdr:rowOff>
              </from>
              <to>
                <xdr:col>3</xdr:col>
                <xdr:colOff>66675</xdr:colOff>
                <xdr:row>26</xdr:row>
                <xdr:rowOff>57150</xdr:rowOff>
              </to>
            </anchor>
          </objectPr>
        </oleObject>
      </mc:Choice>
      <mc:Fallback>
        <oleObject progId="Word.Document.12" shapeId="19458" r:id="rId4"/>
      </mc:Fallback>
    </mc:AlternateContent>
  </oleObjects>
  <extLst>
    <ext xmlns:x14="http://schemas.microsoft.com/office/spreadsheetml/2009/9/main" uri="{78C0D931-6437-407d-A8EE-F0AAD7539E65}">
      <x14:conditionalFormattings>
        <x14:conditionalFormatting xmlns:xm="http://schemas.microsoft.com/office/excel/2006/main">
          <x14:cfRule type="dataBar" id="{78C3CBB2-EC09-49ED-B699-DEA3754C7881}">
            <x14:dataBar minLength="0" maxLength="100" gradient="0" axisPosition="middle">
              <x14:cfvo type="num">
                <xm:f>-50</xm:f>
              </x14:cfvo>
              <x14:cfvo type="num">
                <xm:f>50</xm:f>
              </x14:cfvo>
              <x14:negativeFillColor theme="8"/>
              <x14:axisColor rgb="FF000000"/>
            </x14:dataBar>
          </x14:cfRule>
          <xm:sqref>H3:H23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H109"/>
  <sheetViews>
    <sheetView showGridLines="0" zoomScale="115" zoomScaleNormal="115" zoomScaleSheetLayoutView="100" workbookViewId="0">
      <selection activeCell="F9" sqref="F9"/>
    </sheetView>
  </sheetViews>
  <sheetFormatPr baseColWidth="10" defaultRowHeight="12.75" x14ac:dyDescent="0.2"/>
  <cols>
    <col min="1" max="1" width="11.42578125" style="10"/>
    <col min="2" max="2" width="32" style="10" customWidth="1"/>
    <col min="3" max="3" width="54.7109375" style="10" customWidth="1"/>
    <col min="4" max="4" width="11.42578125" style="10"/>
    <col min="5" max="7" width="11.42578125" style="10" customWidth="1"/>
    <col min="8" max="16384" width="11.42578125" style="10"/>
  </cols>
  <sheetData>
    <row r="1" spans="1:8" ht="16.5" thickBot="1" x14ac:dyDescent="0.25">
      <c r="A1" s="2"/>
      <c r="B1" s="247" t="s">
        <v>77</v>
      </c>
      <c r="C1" s="247"/>
      <c r="D1" s="2"/>
      <c r="E1" s="2"/>
      <c r="F1" s="2"/>
      <c r="G1" s="2"/>
    </row>
    <row r="2" spans="1:8" ht="13.5" thickBot="1" x14ac:dyDescent="0.25">
      <c r="A2" s="2"/>
      <c r="B2" s="192" t="s">
        <v>0</v>
      </c>
      <c r="C2" s="193" t="s">
        <v>6</v>
      </c>
      <c r="D2" s="2"/>
      <c r="E2" s="2"/>
      <c r="F2" s="2"/>
      <c r="G2" s="2"/>
    </row>
    <row r="3" spans="1:8" ht="69.75" customHeight="1" thickBot="1" x14ac:dyDescent="0.25">
      <c r="A3" s="11" t="s">
        <v>1</v>
      </c>
      <c r="B3" s="190" t="s">
        <v>471</v>
      </c>
      <c r="C3" s="12"/>
      <c r="D3" s="2"/>
      <c r="E3" s="2"/>
      <c r="F3" s="2"/>
      <c r="G3" s="2"/>
    </row>
    <row r="4" spans="1:8" ht="60.75" customHeight="1" thickBot="1" x14ac:dyDescent="0.25">
      <c r="A4" s="11" t="s">
        <v>2</v>
      </c>
      <c r="B4" s="191" t="s">
        <v>326</v>
      </c>
      <c r="C4" s="13"/>
      <c r="D4" s="2"/>
      <c r="E4" s="2"/>
      <c r="F4" s="2"/>
      <c r="G4" s="2"/>
    </row>
    <row r="5" spans="1:8" ht="64.5" customHeight="1" thickBot="1" x14ac:dyDescent="0.25">
      <c r="A5" s="11" t="s">
        <v>3</v>
      </c>
      <c r="B5" s="13" t="s">
        <v>4</v>
      </c>
      <c r="C5" s="13"/>
      <c r="D5" s="2"/>
      <c r="E5" s="2"/>
      <c r="F5" s="2"/>
      <c r="G5" s="2"/>
    </row>
    <row r="6" spans="1:8" ht="63.75" customHeight="1" thickBot="1" x14ac:dyDescent="0.25">
      <c r="A6" s="11" t="s">
        <v>5</v>
      </c>
      <c r="B6" s="191" t="s">
        <v>472</v>
      </c>
      <c r="C6" s="13"/>
      <c r="D6" s="2"/>
      <c r="E6" s="2"/>
      <c r="F6" s="2"/>
      <c r="G6" s="2"/>
    </row>
    <row r="7" spans="1:8" ht="6.75" customHeight="1" x14ac:dyDescent="0.2">
      <c r="A7" s="2"/>
      <c r="B7" s="2"/>
      <c r="C7" s="2"/>
      <c r="D7" s="2"/>
      <c r="E7" s="2"/>
      <c r="F7" s="2"/>
      <c r="G7" s="2"/>
    </row>
    <row r="8" spans="1:8" x14ac:dyDescent="0.2">
      <c r="A8" s="2"/>
      <c r="B8" s="2"/>
      <c r="C8" s="2"/>
      <c r="D8" s="2"/>
      <c r="E8" s="246" t="str">
        <f>HYPERLINK("#Home!a1","Home")</f>
        <v>Home</v>
      </c>
      <c r="F8" s="246"/>
      <c r="G8" s="2"/>
    </row>
    <row r="9" spans="1:8" x14ac:dyDescent="0.2">
      <c r="A9" s="2"/>
      <c r="B9" s="2" t="s">
        <v>164</v>
      </c>
      <c r="C9" s="2"/>
      <c r="D9" s="2"/>
      <c r="E9" s="14" t="str">
        <f>HYPERLINK("#Tabelle25!a1","zurück")</f>
        <v>zurück</v>
      </c>
      <c r="F9" s="14" t="str">
        <f>HYPERLINK("#Tabelle2!a1","weiter")</f>
        <v>weiter</v>
      </c>
      <c r="G9" s="2"/>
    </row>
    <row r="10" spans="1:8" x14ac:dyDescent="0.2">
      <c r="A10" s="2"/>
      <c r="B10" s="2"/>
      <c r="C10" s="2"/>
      <c r="D10" s="2"/>
      <c r="E10" s="2"/>
      <c r="F10" s="15"/>
      <c r="G10" s="2"/>
      <c r="H10" s="16"/>
    </row>
    <row r="11" spans="1:8" x14ac:dyDescent="0.2">
      <c r="F11" s="17"/>
    </row>
    <row r="12" spans="1:8" x14ac:dyDescent="0.2">
      <c r="F12" s="17"/>
    </row>
    <row r="13" spans="1:8" x14ac:dyDescent="0.2">
      <c r="F13" s="17"/>
    </row>
    <row r="14" spans="1:8" x14ac:dyDescent="0.2">
      <c r="F14" s="17"/>
    </row>
    <row r="15" spans="1:8" x14ac:dyDescent="0.2">
      <c r="F15" s="17"/>
    </row>
    <row r="16" spans="1:8" x14ac:dyDescent="0.2">
      <c r="F16" s="17"/>
    </row>
    <row r="17" spans="6:6" x14ac:dyDescent="0.2">
      <c r="F17" s="17"/>
    </row>
    <row r="18" spans="6:6" x14ac:dyDescent="0.2">
      <c r="F18" s="17"/>
    </row>
    <row r="19" spans="6:6" x14ac:dyDescent="0.2">
      <c r="F19" s="17"/>
    </row>
    <row r="20" spans="6:6" x14ac:dyDescent="0.2">
      <c r="F20" s="17"/>
    </row>
    <row r="21" spans="6:6" x14ac:dyDescent="0.2">
      <c r="F21" s="17"/>
    </row>
    <row r="22" spans="6:6" x14ac:dyDescent="0.2">
      <c r="F22" s="17"/>
    </row>
    <row r="23" spans="6:6" x14ac:dyDescent="0.2">
      <c r="F23" s="17"/>
    </row>
    <row r="24" spans="6:6" x14ac:dyDescent="0.2">
      <c r="F24" s="17"/>
    </row>
    <row r="78" spans="2:2" x14ac:dyDescent="0.2">
      <c r="B78" s="18"/>
    </row>
    <row r="79" spans="2:2" x14ac:dyDescent="0.2">
      <c r="B79" s="19"/>
    </row>
    <row r="80" spans="2:2" x14ac:dyDescent="0.2">
      <c r="B80" s="18"/>
    </row>
    <row r="81" spans="2:2" x14ac:dyDescent="0.2">
      <c r="B81" s="18"/>
    </row>
    <row r="82" spans="2:2" x14ac:dyDescent="0.2">
      <c r="B82" s="18"/>
    </row>
    <row r="83" spans="2:2" x14ac:dyDescent="0.2">
      <c r="B83" s="19"/>
    </row>
    <row r="84" spans="2:2" x14ac:dyDescent="0.2">
      <c r="B84" s="19"/>
    </row>
    <row r="85" spans="2:2" x14ac:dyDescent="0.2">
      <c r="B85" s="19"/>
    </row>
    <row r="86" spans="2:2" x14ac:dyDescent="0.2">
      <c r="B86" s="19"/>
    </row>
    <row r="87" spans="2:2" x14ac:dyDescent="0.2">
      <c r="B87" s="19"/>
    </row>
    <row r="88" spans="2:2" x14ac:dyDescent="0.2">
      <c r="B88" s="19"/>
    </row>
    <row r="89" spans="2:2" x14ac:dyDescent="0.2">
      <c r="B89" s="19"/>
    </row>
    <row r="90" spans="2:2" x14ac:dyDescent="0.2">
      <c r="B90" s="19"/>
    </row>
    <row r="91" spans="2:2" x14ac:dyDescent="0.2">
      <c r="B91" s="19"/>
    </row>
    <row r="92" spans="2:2" x14ac:dyDescent="0.2">
      <c r="B92" s="19"/>
    </row>
    <row r="93" spans="2:2" x14ac:dyDescent="0.2">
      <c r="B93" s="19"/>
    </row>
    <row r="94" spans="2:2" x14ac:dyDescent="0.2">
      <c r="B94" s="19"/>
    </row>
    <row r="95" spans="2:2" x14ac:dyDescent="0.2">
      <c r="B95" s="19"/>
    </row>
    <row r="96" spans="2:2" x14ac:dyDescent="0.2">
      <c r="B96" s="19"/>
    </row>
    <row r="97" spans="2:2" x14ac:dyDescent="0.2">
      <c r="B97" s="19"/>
    </row>
    <row r="98" spans="2:2" x14ac:dyDescent="0.2">
      <c r="B98" s="19"/>
    </row>
    <row r="99" spans="2:2" x14ac:dyDescent="0.2">
      <c r="B99" s="19"/>
    </row>
    <row r="100" spans="2:2" x14ac:dyDescent="0.2">
      <c r="B100" s="19"/>
    </row>
    <row r="101" spans="2:2" x14ac:dyDescent="0.2">
      <c r="B101" s="19"/>
    </row>
    <row r="102" spans="2:2" x14ac:dyDescent="0.2">
      <c r="B102" s="19"/>
    </row>
    <row r="103" spans="2:2" x14ac:dyDescent="0.2">
      <c r="B103" s="18"/>
    </row>
    <row r="104" spans="2:2" x14ac:dyDescent="0.2">
      <c r="B104" s="19"/>
    </row>
    <row r="105" spans="2:2" x14ac:dyDescent="0.2">
      <c r="B105" s="19"/>
    </row>
    <row r="106" spans="2:2" x14ac:dyDescent="0.2">
      <c r="B106" s="19"/>
    </row>
    <row r="107" spans="2:2" x14ac:dyDescent="0.2">
      <c r="B107" s="19"/>
    </row>
    <row r="108" spans="2:2" x14ac:dyDescent="0.2">
      <c r="B108" s="18"/>
    </row>
    <row r="109" spans="2:2" x14ac:dyDescent="0.2">
      <c r="B109" s="18"/>
    </row>
  </sheetData>
  <sheetProtection algorithmName="SHA-512" hashValue="38BAilEAjcp2XcQgI/QDdf+KxM55TLiV+FEmAjuR/fqt9q1n13zvxRrzcLkGmV36NwoR1ffsKq9zNXEPYcVVNw==" saltValue="fa8Lc6yPkfmvJHaJyZZprQ==" spinCount="100000" sheet="1" objects="1" scenarios="1"/>
  <mergeCells count="2">
    <mergeCell ref="E8:F8"/>
    <mergeCell ref="B1:C1"/>
  </mergeCells>
  <pageMargins left="0.7" right="0.7" top="0.78740157499999996" bottom="0.78740157499999996" header="0.3" footer="0.3"/>
  <pageSetup paperSize="9" scale="93" orientation="landscape" r:id="rId1"/>
  <rowBreaks count="1" manualBreakCount="1">
    <brk id="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Scroll Bar 1">
              <controlPr defaultSize="0" autoPict="0">
                <anchor moveWithCells="1">
                  <from>
                    <xdr:col>2</xdr:col>
                    <xdr:colOff>133350</xdr:colOff>
                    <xdr:row>4</xdr:row>
                    <xdr:rowOff>85725</xdr:rowOff>
                  </from>
                  <to>
                    <xdr:col>2</xdr:col>
                    <xdr:colOff>3038475</xdr:colOff>
                    <xdr:row>4</xdr:row>
                    <xdr:rowOff>276225</xdr:rowOff>
                  </to>
                </anchor>
              </controlPr>
            </control>
          </mc:Choice>
        </mc:AlternateContent>
        <mc:AlternateContent xmlns:mc="http://schemas.openxmlformats.org/markup-compatibility/2006">
          <mc:Choice Requires="x14">
            <control shapeId="2050" r:id="rId5" name="Scroll Bar 2">
              <controlPr defaultSize="0" autoPict="0">
                <anchor moveWithCells="1">
                  <from>
                    <xdr:col>2</xdr:col>
                    <xdr:colOff>95250</xdr:colOff>
                    <xdr:row>3</xdr:row>
                    <xdr:rowOff>66675</xdr:rowOff>
                  </from>
                  <to>
                    <xdr:col>2</xdr:col>
                    <xdr:colOff>3000375</xdr:colOff>
                    <xdr:row>3</xdr:row>
                    <xdr:rowOff>257175</xdr:rowOff>
                  </to>
                </anchor>
              </controlPr>
            </control>
          </mc:Choice>
        </mc:AlternateContent>
        <mc:AlternateContent xmlns:mc="http://schemas.openxmlformats.org/markup-compatibility/2006">
          <mc:Choice Requires="x14">
            <control shapeId="2051" r:id="rId6" name="Scroll Bar 3">
              <controlPr defaultSize="0" autoPict="0">
                <anchor moveWithCells="1">
                  <from>
                    <xdr:col>2</xdr:col>
                    <xdr:colOff>85725</xdr:colOff>
                    <xdr:row>2</xdr:row>
                    <xdr:rowOff>104775</xdr:rowOff>
                  </from>
                  <to>
                    <xdr:col>2</xdr:col>
                    <xdr:colOff>2990850</xdr:colOff>
                    <xdr:row>2</xdr:row>
                    <xdr:rowOff>295275</xdr:rowOff>
                  </to>
                </anchor>
              </controlPr>
            </control>
          </mc:Choice>
        </mc:AlternateContent>
        <mc:AlternateContent xmlns:mc="http://schemas.openxmlformats.org/markup-compatibility/2006">
          <mc:Choice Requires="x14">
            <control shapeId="2052" r:id="rId7" name="Scroll Bar 4">
              <controlPr defaultSize="0" autoPict="0">
                <anchor moveWithCells="1">
                  <from>
                    <xdr:col>2</xdr:col>
                    <xdr:colOff>133350</xdr:colOff>
                    <xdr:row>5</xdr:row>
                    <xdr:rowOff>104775</xdr:rowOff>
                  </from>
                  <to>
                    <xdr:col>2</xdr:col>
                    <xdr:colOff>3038475</xdr:colOff>
                    <xdr:row>5</xdr:row>
                    <xdr:rowOff>295275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autoPageBreaks="0"/>
  </sheetPr>
  <dimension ref="A1:E22"/>
  <sheetViews>
    <sheetView showGridLines="0" zoomScaleNormal="100" workbookViewId="0">
      <pane ySplit="1" topLeftCell="A2" activePane="bottomLeft" state="frozen"/>
      <selection pane="bottomLeft" activeCell="D2" sqref="D2:D22"/>
    </sheetView>
  </sheetViews>
  <sheetFormatPr baseColWidth="10" defaultRowHeight="12.75" x14ac:dyDescent="0.2"/>
  <cols>
    <col min="1" max="1" width="44.85546875" style="10" customWidth="1"/>
    <col min="2" max="2" width="70.85546875" style="10" customWidth="1"/>
    <col min="3" max="3" width="36.85546875" style="10" customWidth="1"/>
    <col min="4" max="16384" width="11.42578125" style="10"/>
  </cols>
  <sheetData>
    <row r="1" spans="1:5" ht="30" customHeight="1" x14ac:dyDescent="0.2">
      <c r="A1" s="210" t="s">
        <v>184</v>
      </c>
      <c r="B1" s="210" t="s">
        <v>185</v>
      </c>
      <c r="C1" s="211" t="s">
        <v>440</v>
      </c>
      <c r="D1" s="223" t="str">
        <f>HYPERLINK("#Tabelle20!a1","zurück")</f>
        <v>zurück</v>
      </c>
      <c r="E1"/>
    </row>
    <row r="2" spans="1:5" ht="30" customHeight="1" x14ac:dyDescent="0.2">
      <c r="A2" s="101" t="s">
        <v>180</v>
      </c>
      <c r="B2" s="150"/>
      <c r="C2" s="199"/>
      <c r="D2" s="274" t="str">
        <f>HYPERLINK("#tabelle26!a1","ich packe es an")</f>
        <v>ich packe es an</v>
      </c>
      <c r="E2"/>
    </row>
    <row r="3" spans="1:5" ht="25.5" x14ac:dyDescent="0.2">
      <c r="A3" s="102" t="s">
        <v>77</v>
      </c>
      <c r="B3" s="138"/>
      <c r="C3" s="198"/>
      <c r="D3" s="275"/>
      <c r="E3"/>
    </row>
    <row r="4" spans="1:5" ht="25.5" x14ac:dyDescent="0.2">
      <c r="A4" s="106"/>
      <c r="B4" s="121" t="s">
        <v>187</v>
      </c>
      <c r="C4" s="222" t="s">
        <v>186</v>
      </c>
      <c r="D4" s="275"/>
      <c r="E4"/>
    </row>
    <row r="5" spans="1:5" ht="25.5" x14ac:dyDescent="0.2">
      <c r="A5" s="103"/>
      <c r="B5" s="135" t="s">
        <v>189</v>
      </c>
      <c r="C5" s="221" t="s">
        <v>188</v>
      </c>
      <c r="D5" s="275"/>
      <c r="E5"/>
    </row>
    <row r="6" spans="1:5" ht="25.5" x14ac:dyDescent="0.2">
      <c r="A6" s="103"/>
      <c r="B6" s="135" t="s">
        <v>190</v>
      </c>
      <c r="C6" s="200" t="s">
        <v>473</v>
      </c>
      <c r="D6" s="275"/>
      <c r="E6"/>
    </row>
    <row r="7" spans="1:5" x14ac:dyDescent="0.2">
      <c r="A7" s="103"/>
      <c r="B7" s="135" t="s">
        <v>191</v>
      </c>
      <c r="C7" s="121" t="s">
        <v>349</v>
      </c>
      <c r="D7" s="275"/>
      <c r="E7"/>
    </row>
    <row r="8" spans="1:5" x14ac:dyDescent="0.2">
      <c r="A8" s="103"/>
      <c r="B8" s="135" t="s">
        <v>192</v>
      </c>
      <c r="C8" s="121" t="s">
        <v>350</v>
      </c>
      <c r="D8" s="275"/>
      <c r="E8"/>
    </row>
    <row r="9" spans="1:5" ht="25.5" x14ac:dyDescent="0.2">
      <c r="A9" s="103"/>
      <c r="B9" s="135" t="s">
        <v>476</v>
      </c>
      <c r="C9" s="121" t="s">
        <v>351</v>
      </c>
      <c r="D9" s="275"/>
      <c r="E9"/>
    </row>
    <row r="10" spans="1:5" ht="25.5" x14ac:dyDescent="0.2">
      <c r="A10" s="103"/>
      <c r="B10" s="135" t="s">
        <v>446</v>
      </c>
      <c r="C10" s="121" t="s">
        <v>353</v>
      </c>
      <c r="D10" s="275"/>
      <c r="E10"/>
    </row>
    <row r="11" spans="1:5" ht="25.5" x14ac:dyDescent="0.2">
      <c r="A11" s="103"/>
      <c r="B11" s="135" t="s">
        <v>447</v>
      </c>
      <c r="C11" s="121" t="s">
        <v>92</v>
      </c>
      <c r="D11" s="275"/>
      <c r="E11"/>
    </row>
    <row r="12" spans="1:5" ht="25.5" x14ac:dyDescent="0.2">
      <c r="A12" s="103"/>
      <c r="B12" s="135" t="s">
        <v>448</v>
      </c>
      <c r="C12" s="121" t="s">
        <v>429</v>
      </c>
      <c r="D12" s="275"/>
      <c r="E12"/>
    </row>
    <row r="13" spans="1:5" x14ac:dyDescent="0.2">
      <c r="A13" s="103"/>
      <c r="B13" s="135"/>
      <c r="C13" s="121"/>
      <c r="D13" s="275"/>
      <c r="E13"/>
    </row>
    <row r="14" spans="1:5" x14ac:dyDescent="0.2">
      <c r="A14" s="102" t="s">
        <v>82</v>
      </c>
      <c r="B14" s="138"/>
      <c r="C14" s="203"/>
      <c r="D14" s="275"/>
      <c r="E14"/>
    </row>
    <row r="15" spans="1:5" x14ac:dyDescent="0.2">
      <c r="A15" s="106"/>
      <c r="B15" s="121" t="s">
        <v>193</v>
      </c>
      <c r="C15" s="200" t="s">
        <v>425</v>
      </c>
      <c r="D15" s="275"/>
      <c r="E15"/>
    </row>
    <row r="16" spans="1:5" x14ac:dyDescent="0.2">
      <c r="A16" s="103"/>
      <c r="B16" s="135" t="s">
        <v>194</v>
      </c>
      <c r="C16" s="121" t="s">
        <v>424</v>
      </c>
      <c r="D16" s="275"/>
      <c r="E16"/>
    </row>
    <row r="17" spans="1:5" ht="25.5" x14ac:dyDescent="0.2">
      <c r="A17" s="103"/>
      <c r="B17" s="135" t="s">
        <v>195</v>
      </c>
      <c r="C17" s="121" t="s">
        <v>431</v>
      </c>
      <c r="D17" s="275"/>
      <c r="E17"/>
    </row>
    <row r="18" spans="1:5" x14ac:dyDescent="0.2">
      <c r="A18" s="103"/>
      <c r="B18" s="135" t="s">
        <v>196</v>
      </c>
      <c r="C18" s="121"/>
      <c r="D18" s="275"/>
      <c r="E18"/>
    </row>
    <row r="19" spans="1:5" x14ac:dyDescent="0.2">
      <c r="A19" s="103"/>
      <c r="B19" s="135" t="s">
        <v>197</v>
      </c>
      <c r="C19" s="121"/>
      <c r="D19" s="275"/>
      <c r="E19"/>
    </row>
    <row r="20" spans="1:5" ht="25.5" x14ac:dyDescent="0.2">
      <c r="A20" s="103"/>
      <c r="B20" s="135" t="s">
        <v>449</v>
      </c>
      <c r="C20" s="121"/>
      <c r="D20" s="275"/>
      <c r="E20"/>
    </row>
    <row r="21" spans="1:5" x14ac:dyDescent="0.2">
      <c r="A21" s="103"/>
      <c r="B21" s="135" t="s">
        <v>198</v>
      </c>
      <c r="C21" s="121"/>
      <c r="D21" s="275"/>
      <c r="E21"/>
    </row>
    <row r="22" spans="1:5" x14ac:dyDescent="0.2">
      <c r="A22" s="133"/>
      <c r="B22" s="136"/>
      <c r="C22" s="119"/>
      <c r="D22" s="276"/>
      <c r="E22"/>
    </row>
  </sheetData>
  <sheetProtection algorithmName="SHA-512" hashValue="rLCx8Pxs7h6b1xZTpnyxfjPpCLHir1uHjXf/lI+aNhMyh5aFJSfpd01oC5qbfbxUxWQkUSg3ObXqTpm+ol5WTw==" saltValue="puNUdYUjV22wUhunQ42HWg==" spinCount="100000" sheet="1" objects="1" scenarios="1"/>
  <mergeCells count="1">
    <mergeCell ref="D2:D22"/>
  </mergeCells>
  <hyperlinks>
    <hyperlink ref="C5" r:id="rId1"/>
    <hyperlink ref="C4" r:id="rId2" display="http://www.jugendundsport.ch/internet/js/de/home/informationen/js_coaches.parsys.37478.downloadList.32031.DownloadFile.tmp/20160127lfcoachd.pdf"/>
    <hyperlink ref="C15" r:id="rId3"/>
    <hyperlink ref="C6" r:id="rId4"/>
  </hyperlinks>
  <pageMargins left="0.7" right="0.7" top="0.78740157499999996" bottom="0.78740157499999996" header="0.3" footer="0.3"/>
  <pageSetup paperSize="9" scale="64" orientation="landscape" r:id="rId5"/>
  <colBreaks count="1" manualBreakCount="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autoPageBreaks="0"/>
  </sheetPr>
  <dimension ref="A1:E48"/>
  <sheetViews>
    <sheetView showGridLines="0" zoomScaleNormal="100" workbookViewId="0">
      <pane ySplit="1" topLeftCell="A2" activePane="bottomLeft" state="frozen"/>
      <selection pane="bottomLeft" activeCell="D1" sqref="D1"/>
    </sheetView>
  </sheetViews>
  <sheetFormatPr baseColWidth="10" defaultRowHeight="12.75" x14ac:dyDescent="0.2"/>
  <cols>
    <col min="1" max="1" width="44.85546875" style="10" customWidth="1"/>
    <col min="2" max="2" width="70.85546875" style="10" customWidth="1"/>
    <col min="3" max="3" width="36.28515625" style="10" customWidth="1"/>
    <col min="4" max="16384" width="11.42578125" style="10"/>
  </cols>
  <sheetData>
    <row r="1" spans="1:5" ht="35.25" customHeight="1" x14ac:dyDescent="0.2">
      <c r="A1" s="209" t="s">
        <v>184</v>
      </c>
      <c r="B1" s="209" t="s">
        <v>185</v>
      </c>
      <c r="C1" s="208" t="s">
        <v>440</v>
      </c>
      <c r="D1" s="223" t="str">
        <f>HYPERLINK("#Tabelle20!a1","zurück")</f>
        <v>zurück</v>
      </c>
      <c r="E1"/>
    </row>
    <row r="2" spans="1:5" ht="25.5" customHeight="1" x14ac:dyDescent="0.2">
      <c r="A2" s="104" t="s">
        <v>181</v>
      </c>
      <c r="B2" s="137"/>
      <c r="C2" s="151"/>
      <c r="D2" s="274" t="str">
        <f>HYPERLINK("#tabelle26!a1","ich packe es an")</f>
        <v>ich packe es an</v>
      </c>
      <c r="E2"/>
    </row>
    <row r="3" spans="1:5" x14ac:dyDescent="0.2">
      <c r="A3" s="105" t="s">
        <v>86</v>
      </c>
      <c r="B3" s="139"/>
      <c r="C3" s="105"/>
      <c r="D3" s="275"/>
      <c r="E3"/>
    </row>
    <row r="4" spans="1:5" ht="25.5" x14ac:dyDescent="0.2">
      <c r="A4" s="106"/>
      <c r="B4" s="121" t="s">
        <v>200</v>
      </c>
      <c r="C4" s="106" t="s">
        <v>199</v>
      </c>
      <c r="D4" s="275"/>
      <c r="E4"/>
    </row>
    <row r="5" spans="1:5" x14ac:dyDescent="0.2">
      <c r="A5" s="106"/>
      <c r="B5" s="121" t="s">
        <v>202</v>
      </c>
      <c r="C5" s="106" t="s">
        <v>201</v>
      </c>
      <c r="D5" s="275"/>
      <c r="E5"/>
    </row>
    <row r="6" spans="1:5" x14ac:dyDescent="0.2">
      <c r="A6" s="106"/>
      <c r="B6" s="215" t="s">
        <v>204</v>
      </c>
      <c r="C6" s="121" t="s">
        <v>203</v>
      </c>
      <c r="D6" s="275"/>
      <c r="E6"/>
    </row>
    <row r="7" spans="1:5" x14ac:dyDescent="0.2">
      <c r="A7" s="106"/>
      <c r="B7" s="215" t="s">
        <v>205</v>
      </c>
      <c r="C7" s="121" t="s">
        <v>353</v>
      </c>
      <c r="D7" s="275"/>
      <c r="E7"/>
    </row>
    <row r="8" spans="1:5" x14ac:dyDescent="0.2">
      <c r="A8" s="106"/>
      <c r="B8" s="215" t="s">
        <v>206</v>
      </c>
      <c r="C8" s="200" t="s">
        <v>474</v>
      </c>
      <c r="D8" s="275"/>
      <c r="E8"/>
    </row>
    <row r="9" spans="1:5" x14ac:dyDescent="0.2">
      <c r="A9" s="133"/>
      <c r="B9" s="215" t="s">
        <v>207</v>
      </c>
      <c r="C9" s="121"/>
      <c r="D9" s="275"/>
      <c r="E9"/>
    </row>
    <row r="10" spans="1:5" x14ac:dyDescent="0.2">
      <c r="A10" s="106"/>
      <c r="B10" s="215" t="s">
        <v>209</v>
      </c>
      <c r="C10" s="121"/>
      <c r="D10" s="275"/>
      <c r="E10"/>
    </row>
    <row r="11" spans="1:5" ht="25.5" x14ac:dyDescent="0.2">
      <c r="A11" s="106" t="s">
        <v>208</v>
      </c>
      <c r="B11" s="215" t="s">
        <v>430</v>
      </c>
      <c r="C11" s="121"/>
      <c r="D11" s="275"/>
      <c r="E11"/>
    </row>
    <row r="12" spans="1:5" x14ac:dyDescent="0.2">
      <c r="A12" s="106"/>
      <c r="B12" s="215" t="s">
        <v>210</v>
      </c>
      <c r="C12" s="121"/>
      <c r="D12" s="275"/>
      <c r="E12"/>
    </row>
    <row r="13" spans="1:5" ht="25.5" customHeight="1" x14ac:dyDescent="0.2">
      <c r="A13" s="106"/>
      <c r="B13" s="135" t="s">
        <v>450</v>
      </c>
      <c r="C13" s="121"/>
      <c r="D13" s="275"/>
      <c r="E13"/>
    </row>
    <row r="14" spans="1:5" x14ac:dyDescent="0.2">
      <c r="A14" s="106"/>
      <c r="B14" s="135"/>
      <c r="C14" s="121"/>
      <c r="D14" s="275"/>
      <c r="E14"/>
    </row>
    <row r="15" spans="1:5" x14ac:dyDescent="0.2">
      <c r="A15" s="105" t="s">
        <v>90</v>
      </c>
      <c r="B15" s="139"/>
      <c r="C15" s="139"/>
      <c r="D15" s="275"/>
      <c r="E15"/>
    </row>
    <row r="16" spans="1:5" ht="25.5" x14ac:dyDescent="0.2">
      <c r="A16" s="106"/>
      <c r="B16" s="121" t="s">
        <v>211</v>
      </c>
      <c r="C16" s="121" t="s">
        <v>199</v>
      </c>
      <c r="D16" s="275"/>
      <c r="E16"/>
    </row>
    <row r="17" spans="1:5" ht="25.5" x14ac:dyDescent="0.2">
      <c r="A17" s="106"/>
      <c r="B17" s="135" t="s">
        <v>212</v>
      </c>
      <c r="C17" s="121" t="s">
        <v>350</v>
      </c>
      <c r="D17" s="275"/>
      <c r="E17"/>
    </row>
    <row r="18" spans="1:5" x14ac:dyDescent="0.2">
      <c r="A18" s="106"/>
      <c r="B18" s="135" t="s">
        <v>213</v>
      </c>
      <c r="C18" s="121" t="s">
        <v>351</v>
      </c>
      <c r="D18" s="275"/>
      <c r="E18"/>
    </row>
    <row r="19" spans="1:5" ht="25.5" x14ac:dyDescent="0.2">
      <c r="A19" s="106"/>
      <c r="B19" s="135" t="s">
        <v>214</v>
      </c>
      <c r="C19" s="121" t="s">
        <v>353</v>
      </c>
      <c r="D19" s="275"/>
      <c r="E19"/>
    </row>
    <row r="20" spans="1:5" ht="25.5" x14ac:dyDescent="0.2">
      <c r="A20" s="106"/>
      <c r="B20" s="135" t="s">
        <v>215</v>
      </c>
      <c r="C20" s="121" t="s">
        <v>92</v>
      </c>
      <c r="D20" s="275"/>
      <c r="E20"/>
    </row>
    <row r="21" spans="1:5" ht="25.5" x14ac:dyDescent="0.2">
      <c r="A21" s="106"/>
      <c r="B21" s="135" t="s">
        <v>216</v>
      </c>
      <c r="C21" s="119" t="s">
        <v>217</v>
      </c>
      <c r="D21" s="275"/>
      <c r="E21"/>
    </row>
    <row r="22" spans="1:5" x14ac:dyDescent="0.2">
      <c r="A22" s="106"/>
      <c r="B22" s="135" t="s">
        <v>218</v>
      </c>
      <c r="C22" s="121" t="s">
        <v>201</v>
      </c>
      <c r="D22" s="275"/>
      <c r="E22"/>
    </row>
    <row r="23" spans="1:5" x14ac:dyDescent="0.2">
      <c r="A23" s="106"/>
      <c r="B23" s="135"/>
      <c r="C23" s="121" t="s">
        <v>203</v>
      </c>
      <c r="D23" s="275"/>
      <c r="E23"/>
    </row>
    <row r="24" spans="1:5" x14ac:dyDescent="0.2">
      <c r="A24" s="106"/>
      <c r="B24" s="215"/>
      <c r="C24" s="121"/>
      <c r="D24" s="275"/>
      <c r="E24"/>
    </row>
    <row r="25" spans="1:5" x14ac:dyDescent="0.2">
      <c r="A25" s="105" t="s">
        <v>94</v>
      </c>
      <c r="B25" s="139"/>
      <c r="C25" s="139"/>
      <c r="D25" s="275"/>
      <c r="E25"/>
    </row>
    <row r="26" spans="1:5" ht="25.5" x14ac:dyDescent="0.2">
      <c r="A26" s="106"/>
      <c r="B26" s="121" t="s">
        <v>219</v>
      </c>
      <c r="C26" s="121" t="s">
        <v>427</v>
      </c>
      <c r="D26" s="275"/>
      <c r="E26"/>
    </row>
    <row r="27" spans="1:5" ht="25.5" x14ac:dyDescent="0.2">
      <c r="A27" s="106"/>
      <c r="B27" s="135" t="s">
        <v>220</v>
      </c>
      <c r="C27" s="121"/>
      <c r="D27" s="275"/>
      <c r="E27"/>
    </row>
    <row r="28" spans="1:5" x14ac:dyDescent="0.2">
      <c r="A28" s="106"/>
      <c r="B28" s="135" t="s">
        <v>221</v>
      </c>
      <c r="C28" s="121"/>
      <c r="D28" s="275"/>
      <c r="E28"/>
    </row>
    <row r="29" spans="1:5" ht="25.5" x14ac:dyDescent="0.2">
      <c r="A29" s="106"/>
      <c r="B29" s="135" t="s">
        <v>222</v>
      </c>
      <c r="C29" s="121"/>
      <c r="D29" s="275"/>
      <c r="E29"/>
    </row>
    <row r="30" spans="1:5" x14ac:dyDescent="0.2">
      <c r="A30" s="106"/>
      <c r="B30" s="135"/>
      <c r="C30" s="121"/>
      <c r="D30" s="275"/>
      <c r="E30"/>
    </row>
    <row r="31" spans="1:5" x14ac:dyDescent="0.2">
      <c r="A31" s="105" t="s">
        <v>98</v>
      </c>
      <c r="B31" s="139"/>
      <c r="C31" s="139"/>
      <c r="D31" s="275"/>
      <c r="E31"/>
    </row>
    <row r="32" spans="1:5" x14ac:dyDescent="0.2">
      <c r="A32" s="106"/>
      <c r="B32" s="121" t="s">
        <v>223</v>
      </c>
      <c r="C32" s="121" t="s">
        <v>353</v>
      </c>
      <c r="D32" s="275"/>
      <c r="E32"/>
    </row>
    <row r="33" spans="1:5" x14ac:dyDescent="0.2">
      <c r="A33" s="106"/>
      <c r="B33" s="135" t="s">
        <v>224</v>
      </c>
      <c r="C33" s="121" t="s">
        <v>426</v>
      </c>
      <c r="D33" s="275"/>
      <c r="E33"/>
    </row>
    <row r="34" spans="1:5" x14ac:dyDescent="0.2">
      <c r="A34" s="106"/>
      <c r="B34" s="135" t="s">
        <v>451</v>
      </c>
      <c r="C34" s="121" t="s">
        <v>428</v>
      </c>
      <c r="D34" s="275"/>
      <c r="E34"/>
    </row>
    <row r="35" spans="1:5" ht="25.5" x14ac:dyDescent="0.2">
      <c r="A35" s="106"/>
      <c r="B35" s="135" t="s">
        <v>225</v>
      </c>
      <c r="C35" s="121" t="s">
        <v>429</v>
      </c>
      <c r="D35" s="275"/>
      <c r="E35"/>
    </row>
    <row r="36" spans="1:5" ht="25.5" x14ac:dyDescent="0.2">
      <c r="A36" s="106"/>
      <c r="B36" s="135" t="s">
        <v>226</v>
      </c>
      <c r="C36" s="121" t="s">
        <v>432</v>
      </c>
      <c r="D36" s="275"/>
      <c r="E36"/>
    </row>
    <row r="37" spans="1:5" x14ac:dyDescent="0.2">
      <c r="A37" s="106"/>
      <c r="B37" s="135" t="s">
        <v>227</v>
      </c>
      <c r="C37" s="121"/>
      <c r="D37" s="275"/>
      <c r="E37"/>
    </row>
    <row r="38" spans="1:5" x14ac:dyDescent="0.2">
      <c r="A38" s="106"/>
      <c r="B38" s="135"/>
      <c r="C38" s="121"/>
      <c r="D38" s="275"/>
      <c r="E38"/>
    </row>
    <row r="39" spans="1:5" x14ac:dyDescent="0.2">
      <c r="A39" s="105" t="s">
        <v>102</v>
      </c>
      <c r="B39" s="139"/>
      <c r="C39" s="139"/>
      <c r="D39" s="275"/>
      <c r="E39"/>
    </row>
    <row r="40" spans="1:5" x14ac:dyDescent="0.2">
      <c r="A40" s="106"/>
      <c r="B40" s="121" t="s">
        <v>228</v>
      </c>
      <c r="C40" s="121" t="s">
        <v>201</v>
      </c>
      <c r="D40" s="275"/>
      <c r="E40"/>
    </row>
    <row r="41" spans="1:5" x14ac:dyDescent="0.2">
      <c r="A41" s="103"/>
      <c r="B41" s="135" t="s">
        <v>229</v>
      </c>
      <c r="C41" s="121" t="s">
        <v>350</v>
      </c>
      <c r="D41" s="275"/>
      <c r="E41"/>
    </row>
    <row r="42" spans="1:5" x14ac:dyDescent="0.2">
      <c r="A42" s="103"/>
      <c r="B42" s="135" t="s">
        <v>230</v>
      </c>
      <c r="C42" s="121" t="s">
        <v>351</v>
      </c>
      <c r="D42" s="275"/>
      <c r="E42"/>
    </row>
    <row r="43" spans="1:5" x14ac:dyDescent="0.2">
      <c r="A43" s="103"/>
      <c r="B43" s="135" t="s">
        <v>231</v>
      </c>
      <c r="C43" s="121" t="s">
        <v>352</v>
      </c>
      <c r="D43" s="275"/>
      <c r="E43"/>
    </row>
    <row r="44" spans="1:5" x14ac:dyDescent="0.2">
      <c r="A44" s="103"/>
      <c r="B44" s="135" t="s">
        <v>232</v>
      </c>
      <c r="C44" s="121" t="s">
        <v>433</v>
      </c>
      <c r="D44" s="275"/>
      <c r="E44"/>
    </row>
    <row r="45" spans="1:5" x14ac:dyDescent="0.2">
      <c r="A45" s="103"/>
      <c r="B45" s="135" t="s">
        <v>233</v>
      </c>
      <c r="C45" s="121" t="s">
        <v>92</v>
      </c>
      <c r="D45" s="275"/>
      <c r="E45"/>
    </row>
    <row r="46" spans="1:5" x14ac:dyDescent="0.2">
      <c r="A46" s="103"/>
      <c r="B46" s="135"/>
      <c r="C46" s="200" t="s">
        <v>348</v>
      </c>
      <c r="D46" s="276"/>
      <c r="E46"/>
    </row>
    <row r="47" spans="1:5" x14ac:dyDescent="0.2">
      <c r="A47" s="103"/>
      <c r="B47" s="215"/>
      <c r="C47" s="200"/>
      <c r="D47" s="214"/>
      <c r="E47"/>
    </row>
    <row r="48" spans="1:5" x14ac:dyDescent="0.2">
      <c r="A48" s="154"/>
      <c r="B48" s="155"/>
      <c r="C48" s="156"/>
    </row>
  </sheetData>
  <sheetProtection algorithmName="SHA-512" hashValue="/sQUpVGR/5EetQDSaV2PL6vOtOP5dA7GE9Dd0th8uto+ieA+SAmySE12RgR8xROK8z1Lfz3L83QkojqhHQ4igw==" saltValue="JRtnwX6Oz3oBWnbV8y62yQ==" spinCount="100000" sheet="1" objects="1" scenarios="1"/>
  <mergeCells count="1">
    <mergeCell ref="D2:D46"/>
  </mergeCells>
  <hyperlinks>
    <hyperlink ref="C46" r:id="rId1" display="J+S Webseite Ethik"/>
    <hyperlink ref="C8" r:id="rId2"/>
  </hyperlinks>
  <pageMargins left="0.7" right="0.7" top="0.78740157499999996" bottom="0.78740157499999996" header="0.3" footer="0.3"/>
  <pageSetup paperSize="9" scale="69" orientation="landscape" r:id="rId3"/>
  <colBreaks count="1" manualBreakCount="1">
    <brk id="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autoPageBreaks="0"/>
  </sheetPr>
  <dimension ref="A1:E38"/>
  <sheetViews>
    <sheetView showGridLines="0" zoomScaleNormal="100" workbookViewId="0">
      <pane ySplit="1" topLeftCell="A2" activePane="bottomLeft" state="frozen"/>
      <selection pane="bottomLeft" activeCell="D1" sqref="D1"/>
    </sheetView>
  </sheetViews>
  <sheetFormatPr baseColWidth="10" defaultRowHeight="12.75" x14ac:dyDescent="0.2"/>
  <cols>
    <col min="1" max="1" width="44.85546875" style="10" customWidth="1"/>
    <col min="2" max="2" width="70.85546875" style="10" customWidth="1"/>
    <col min="3" max="3" width="35.85546875" style="10" customWidth="1"/>
    <col min="4" max="4" width="11.42578125" style="10" customWidth="1"/>
    <col min="5" max="16384" width="11.42578125" style="10"/>
  </cols>
  <sheetData>
    <row r="1" spans="1:5" ht="30.75" customHeight="1" x14ac:dyDescent="0.2">
      <c r="A1" s="209" t="s">
        <v>184</v>
      </c>
      <c r="B1" s="209" t="s">
        <v>185</v>
      </c>
      <c r="C1" s="208" t="s">
        <v>440</v>
      </c>
      <c r="D1" s="223" t="str">
        <f>HYPERLINK("#Tabelle20!a1","zurück")</f>
        <v>zurück</v>
      </c>
      <c r="E1"/>
    </row>
    <row r="2" spans="1:5" ht="12.75" customHeight="1" x14ac:dyDescent="0.2">
      <c r="A2" s="107" t="s">
        <v>182</v>
      </c>
      <c r="B2" s="224"/>
      <c r="C2" s="107"/>
      <c r="D2" s="274" t="str">
        <f>HYPERLINK("#tabelle26!a1","ich packe es an")</f>
        <v>ich packe es an</v>
      </c>
      <c r="E2"/>
    </row>
    <row r="3" spans="1:5" x14ac:dyDescent="0.2">
      <c r="A3" s="108" t="s">
        <v>105</v>
      </c>
      <c r="B3" s="225"/>
      <c r="C3" s="202"/>
      <c r="D3" s="275"/>
      <c r="E3"/>
    </row>
    <row r="4" spans="1:5" x14ac:dyDescent="0.2">
      <c r="A4" s="106"/>
      <c r="B4" s="226" t="s">
        <v>234</v>
      </c>
      <c r="C4" s="221" t="s">
        <v>236</v>
      </c>
      <c r="D4" s="275"/>
      <c r="E4"/>
    </row>
    <row r="5" spans="1:5" x14ac:dyDescent="0.2">
      <c r="A5" s="106"/>
      <c r="B5" s="226" t="s">
        <v>235</v>
      </c>
      <c r="C5" s="121" t="s">
        <v>353</v>
      </c>
      <c r="D5" s="275"/>
      <c r="E5"/>
    </row>
    <row r="6" spans="1:5" ht="25.5" x14ac:dyDescent="0.2">
      <c r="A6" s="106"/>
      <c r="B6" s="227" t="s">
        <v>237</v>
      </c>
      <c r="C6" s="121" t="s">
        <v>434</v>
      </c>
      <c r="D6" s="275"/>
      <c r="E6"/>
    </row>
    <row r="7" spans="1:5" ht="25.5" x14ac:dyDescent="0.2">
      <c r="A7" s="106"/>
      <c r="B7" s="227" t="s">
        <v>238</v>
      </c>
      <c r="C7" s="121"/>
      <c r="D7" s="275"/>
      <c r="E7"/>
    </row>
    <row r="8" spans="1:5" x14ac:dyDescent="0.2">
      <c r="A8" s="106"/>
      <c r="B8" s="227" t="s">
        <v>452</v>
      </c>
      <c r="C8" s="121"/>
      <c r="D8" s="275"/>
      <c r="E8"/>
    </row>
    <row r="9" spans="1:5" ht="25.5" x14ac:dyDescent="0.2">
      <c r="A9" s="106"/>
      <c r="B9" s="227" t="s">
        <v>239</v>
      </c>
      <c r="C9" s="121"/>
      <c r="D9" s="275"/>
      <c r="E9"/>
    </row>
    <row r="10" spans="1:5" ht="25.5" x14ac:dyDescent="0.2">
      <c r="A10" s="106"/>
      <c r="B10" s="227" t="s">
        <v>240</v>
      </c>
      <c r="C10" s="121"/>
      <c r="D10" s="275"/>
      <c r="E10"/>
    </row>
    <row r="11" spans="1:5" x14ac:dyDescent="0.2">
      <c r="A11" s="106"/>
      <c r="B11" s="227" t="s">
        <v>241</v>
      </c>
      <c r="C11" s="121"/>
      <c r="D11" s="275"/>
      <c r="E11"/>
    </row>
    <row r="12" spans="1:5" x14ac:dyDescent="0.2">
      <c r="A12" s="106"/>
      <c r="B12" s="227"/>
      <c r="C12" s="121"/>
      <c r="D12" s="275"/>
      <c r="E12"/>
    </row>
    <row r="13" spans="1:5" x14ac:dyDescent="0.2">
      <c r="A13" s="108" t="s">
        <v>109</v>
      </c>
      <c r="B13" s="225"/>
      <c r="C13" s="140"/>
      <c r="D13" s="275"/>
      <c r="E13"/>
    </row>
    <row r="14" spans="1:5" x14ac:dyDescent="0.2">
      <c r="A14" s="106"/>
      <c r="B14" s="226" t="s">
        <v>242</v>
      </c>
      <c r="C14" s="121" t="s">
        <v>435</v>
      </c>
      <c r="D14" s="275"/>
      <c r="E14"/>
    </row>
    <row r="15" spans="1:5" ht="25.5" x14ac:dyDescent="0.2">
      <c r="A15" s="106"/>
      <c r="B15" s="227" t="s">
        <v>243</v>
      </c>
      <c r="C15" s="121" t="s">
        <v>436</v>
      </c>
      <c r="D15" s="275"/>
      <c r="E15"/>
    </row>
    <row r="16" spans="1:5" ht="25.5" x14ac:dyDescent="0.2">
      <c r="A16" s="106"/>
      <c r="B16" s="227" t="s">
        <v>244</v>
      </c>
      <c r="C16" s="121"/>
      <c r="D16" s="275"/>
      <c r="E16"/>
    </row>
    <row r="17" spans="1:5" x14ac:dyDescent="0.2">
      <c r="A17" s="106"/>
      <c r="B17" s="227" t="s">
        <v>245</v>
      </c>
      <c r="C17" s="121"/>
      <c r="D17" s="275"/>
      <c r="E17"/>
    </row>
    <row r="18" spans="1:5" x14ac:dyDescent="0.2">
      <c r="A18" s="106"/>
      <c r="B18" s="227" t="s">
        <v>246</v>
      </c>
      <c r="C18" s="121"/>
      <c r="D18" s="275"/>
      <c r="E18"/>
    </row>
    <row r="19" spans="1:5" x14ac:dyDescent="0.2">
      <c r="A19" s="106"/>
      <c r="B19" s="227" t="s">
        <v>247</v>
      </c>
      <c r="C19" s="121"/>
      <c r="D19" s="275"/>
      <c r="E19"/>
    </row>
    <row r="20" spans="1:5" x14ac:dyDescent="0.2">
      <c r="A20" s="106"/>
      <c r="B20" s="227" t="s">
        <v>248</v>
      </c>
      <c r="C20" s="121"/>
      <c r="D20" s="275"/>
      <c r="E20"/>
    </row>
    <row r="21" spans="1:5" x14ac:dyDescent="0.2">
      <c r="A21" s="106"/>
      <c r="B21" s="227"/>
      <c r="C21" s="121"/>
      <c r="D21" s="275"/>
      <c r="E21"/>
    </row>
    <row r="22" spans="1:5" x14ac:dyDescent="0.2">
      <c r="A22" s="108" t="s">
        <v>114</v>
      </c>
      <c r="B22" s="225"/>
      <c r="C22" s="201"/>
      <c r="D22" s="275"/>
      <c r="E22"/>
    </row>
    <row r="23" spans="1:5" ht="25.5" x14ac:dyDescent="0.2">
      <c r="A23" s="106"/>
      <c r="B23" s="226" t="s">
        <v>249</v>
      </c>
      <c r="C23" s="229" t="s">
        <v>457</v>
      </c>
      <c r="D23" s="275"/>
      <c r="E23"/>
    </row>
    <row r="24" spans="1:5" x14ac:dyDescent="0.2">
      <c r="A24" s="106"/>
      <c r="B24" s="227" t="s">
        <v>250</v>
      </c>
      <c r="C24" s="229" t="s">
        <v>458</v>
      </c>
      <c r="D24" s="275"/>
      <c r="E24"/>
    </row>
    <row r="25" spans="1:5" ht="25.5" x14ac:dyDescent="0.2">
      <c r="A25" s="106"/>
      <c r="B25" s="227" t="s">
        <v>453</v>
      </c>
      <c r="C25" s="229" t="s">
        <v>456</v>
      </c>
      <c r="D25" s="275"/>
      <c r="E25"/>
    </row>
    <row r="26" spans="1:5" x14ac:dyDescent="0.2">
      <c r="A26" s="106"/>
      <c r="B26" s="227" t="s">
        <v>251</v>
      </c>
      <c r="C26" s="121" t="s">
        <v>437</v>
      </c>
      <c r="D26" s="275"/>
      <c r="E26"/>
    </row>
    <row r="27" spans="1:5" ht="25.5" x14ac:dyDescent="0.2">
      <c r="A27" s="106"/>
      <c r="B27" s="227" t="s">
        <v>252</v>
      </c>
      <c r="C27" s="121"/>
      <c r="D27" s="275"/>
      <c r="E27"/>
    </row>
    <row r="28" spans="1:5" x14ac:dyDescent="0.2">
      <c r="A28" s="106"/>
      <c r="B28" s="227" t="s">
        <v>253</v>
      </c>
      <c r="C28" s="121"/>
      <c r="D28" s="275"/>
      <c r="E28"/>
    </row>
    <row r="29" spans="1:5" ht="25.5" x14ac:dyDescent="0.2">
      <c r="A29" s="106"/>
      <c r="B29" s="227" t="s">
        <v>254</v>
      </c>
      <c r="C29" s="121"/>
      <c r="D29" s="275"/>
      <c r="E29"/>
    </row>
    <row r="30" spans="1:5" x14ac:dyDescent="0.2">
      <c r="A30" s="106"/>
      <c r="B30" s="227"/>
      <c r="C30" s="121"/>
      <c r="D30" s="275"/>
      <c r="E30"/>
    </row>
    <row r="31" spans="1:5" x14ac:dyDescent="0.2">
      <c r="A31" s="108" t="s">
        <v>117</v>
      </c>
      <c r="B31" s="225"/>
      <c r="C31" s="140"/>
      <c r="D31" s="275"/>
      <c r="E31"/>
    </row>
    <row r="32" spans="1:5" ht="12.75" customHeight="1" x14ac:dyDescent="0.2">
      <c r="A32" s="106"/>
      <c r="B32" s="226" t="s">
        <v>455</v>
      </c>
      <c r="C32" s="121"/>
      <c r="D32" s="275"/>
      <c r="E32"/>
    </row>
    <row r="33" spans="1:5" ht="25.5" x14ac:dyDescent="0.2">
      <c r="A33" s="103"/>
      <c r="B33" s="227" t="s">
        <v>255</v>
      </c>
      <c r="C33" s="121" t="s">
        <v>438</v>
      </c>
      <c r="D33" s="275"/>
      <c r="E33"/>
    </row>
    <row r="34" spans="1:5" x14ac:dyDescent="0.2">
      <c r="A34" s="103"/>
      <c r="B34" s="227" t="s">
        <v>256</v>
      </c>
      <c r="C34" s="121" t="s">
        <v>439</v>
      </c>
      <c r="D34" s="275"/>
      <c r="E34"/>
    </row>
    <row r="35" spans="1:5" ht="25.5" x14ac:dyDescent="0.2">
      <c r="A35" s="103"/>
      <c r="B35" s="227" t="s">
        <v>454</v>
      </c>
      <c r="C35" s="121"/>
      <c r="D35" s="275"/>
      <c r="E35"/>
    </row>
    <row r="36" spans="1:5" ht="25.5" x14ac:dyDescent="0.2">
      <c r="A36" s="103"/>
      <c r="B36" s="227" t="s">
        <v>257</v>
      </c>
      <c r="C36" s="121"/>
      <c r="D36" s="275"/>
      <c r="E36"/>
    </row>
    <row r="37" spans="1:5" ht="25.5" x14ac:dyDescent="0.2">
      <c r="A37" s="103"/>
      <c r="B37" s="227" t="s">
        <v>258</v>
      </c>
      <c r="C37" s="121"/>
      <c r="D37" s="275"/>
      <c r="E37"/>
    </row>
    <row r="38" spans="1:5" x14ac:dyDescent="0.2">
      <c r="A38" s="103"/>
      <c r="B38" s="227"/>
      <c r="C38" s="121"/>
      <c r="D38" s="276"/>
      <c r="E38"/>
    </row>
  </sheetData>
  <sheetProtection algorithmName="SHA-512" hashValue="w24ev9wjNAKlNDaTyA3nlZdjtiDtFyuiiZVQYqnKWg30xuBszvhhxR59+wOrfWRjDGqi+JQsyZltPsyHu6F2Vg==" saltValue="9F/aXjdZEzUzgY4l6KN+xQ==" spinCount="100000" sheet="1" objects="1" scenarios="1"/>
  <mergeCells count="1">
    <mergeCell ref="D2:D38"/>
  </mergeCells>
  <hyperlinks>
    <hyperlink ref="C4" r:id="rId1"/>
    <hyperlink ref="C23" r:id="rId2"/>
    <hyperlink ref="C24" r:id="rId3"/>
    <hyperlink ref="C25" r:id="rId4"/>
  </hyperlinks>
  <pageMargins left="0.7" right="0.7" top="0.78740157499999996" bottom="0.78740157499999996" header="0.3" footer="0.3"/>
  <pageSetup paperSize="9" scale="72" orientation="landscape" r:id="rId5"/>
  <colBreaks count="1" manualBreakCount="1">
    <brk id="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autoPageBreaks="0"/>
  </sheetPr>
  <dimension ref="A1:E45"/>
  <sheetViews>
    <sheetView showGridLines="0" zoomScaleNormal="100" workbookViewId="0">
      <pane ySplit="1" topLeftCell="A2" activePane="bottomLeft" state="frozen"/>
      <selection pane="bottomLeft" activeCell="D1" sqref="D1"/>
    </sheetView>
  </sheetViews>
  <sheetFormatPr baseColWidth="10" defaultRowHeight="12.75" x14ac:dyDescent="0.2"/>
  <cols>
    <col min="1" max="1" width="44.85546875" style="10" customWidth="1"/>
    <col min="2" max="2" width="70.85546875" style="10" customWidth="1"/>
    <col min="3" max="3" width="36.140625" style="10" customWidth="1"/>
    <col min="4" max="16384" width="11.42578125" style="10"/>
  </cols>
  <sheetData>
    <row r="1" spans="1:5" ht="28.5" customHeight="1" x14ac:dyDescent="0.2">
      <c r="A1" s="209" t="s">
        <v>184</v>
      </c>
      <c r="B1" s="207" t="s">
        <v>185</v>
      </c>
      <c r="C1" s="208" t="s">
        <v>440</v>
      </c>
      <c r="D1" s="223" t="str">
        <f>HYPERLINK("#Tabelle20!a1","zurück")</f>
        <v>zurück</v>
      </c>
      <c r="E1"/>
    </row>
    <row r="2" spans="1:5" ht="25.5" customHeight="1" x14ac:dyDescent="0.2">
      <c r="A2" s="109" t="s">
        <v>183</v>
      </c>
      <c r="B2" s="142"/>
      <c r="C2" s="109"/>
      <c r="D2" s="274" t="str">
        <f>HYPERLINK("#tabelle26!a1","ich packe es an")</f>
        <v>ich packe es an</v>
      </c>
      <c r="E2"/>
    </row>
    <row r="3" spans="1:5" x14ac:dyDescent="0.2">
      <c r="A3" s="110" t="s">
        <v>122</v>
      </c>
      <c r="B3" s="228"/>
      <c r="C3" s="110"/>
      <c r="D3" s="275"/>
      <c r="E3"/>
    </row>
    <row r="4" spans="1:5" x14ac:dyDescent="0.2">
      <c r="A4" s="106"/>
      <c r="B4" s="226" t="s">
        <v>259</v>
      </c>
      <c r="C4" s="106" t="s">
        <v>260</v>
      </c>
      <c r="D4" s="275"/>
      <c r="E4"/>
    </row>
    <row r="5" spans="1:5" x14ac:dyDescent="0.2">
      <c r="A5" s="106"/>
      <c r="B5" s="226" t="s">
        <v>261</v>
      </c>
      <c r="C5" s="106" t="s">
        <v>435</v>
      </c>
      <c r="D5" s="275"/>
      <c r="E5"/>
    </row>
    <row r="6" spans="1:5" ht="25.5" x14ac:dyDescent="0.2">
      <c r="A6" s="106"/>
      <c r="B6" s="227" t="s">
        <v>262</v>
      </c>
      <c r="C6" s="121" t="s">
        <v>436</v>
      </c>
      <c r="D6" s="275"/>
      <c r="E6"/>
    </row>
    <row r="7" spans="1:5" ht="25.5" x14ac:dyDescent="0.2">
      <c r="A7" s="106"/>
      <c r="B7" s="227" t="s">
        <v>263</v>
      </c>
      <c r="C7" s="121"/>
      <c r="D7" s="275"/>
      <c r="E7"/>
    </row>
    <row r="8" spans="1:5" x14ac:dyDescent="0.2">
      <c r="A8" s="106"/>
      <c r="B8" s="227" t="s">
        <v>264</v>
      </c>
      <c r="C8" s="121"/>
      <c r="D8" s="275"/>
      <c r="E8"/>
    </row>
    <row r="9" spans="1:5" ht="25.5" x14ac:dyDescent="0.2">
      <c r="A9" s="106"/>
      <c r="B9" s="227" t="s">
        <v>265</v>
      </c>
      <c r="C9" s="121"/>
      <c r="D9" s="275"/>
      <c r="E9"/>
    </row>
    <row r="10" spans="1:5" ht="25.5" x14ac:dyDescent="0.2">
      <c r="A10" s="106"/>
      <c r="B10" s="227" t="s">
        <v>479</v>
      </c>
      <c r="C10" s="121"/>
      <c r="D10" s="275"/>
      <c r="E10"/>
    </row>
    <row r="11" spans="1:5" x14ac:dyDescent="0.2">
      <c r="A11" s="106"/>
      <c r="B11" s="227" t="s">
        <v>266</v>
      </c>
      <c r="C11" s="121"/>
      <c r="D11" s="275"/>
      <c r="E11"/>
    </row>
    <row r="12" spans="1:5" x14ac:dyDescent="0.2">
      <c r="A12" s="106"/>
      <c r="B12" s="227" t="s">
        <v>267</v>
      </c>
      <c r="C12" s="121"/>
      <c r="D12" s="275"/>
      <c r="E12"/>
    </row>
    <row r="13" spans="1:5" x14ac:dyDescent="0.2">
      <c r="A13" s="106"/>
      <c r="B13" s="227"/>
      <c r="C13" s="121"/>
      <c r="D13" s="275"/>
      <c r="E13"/>
    </row>
    <row r="14" spans="1:5" x14ac:dyDescent="0.2">
      <c r="A14" s="110" t="s">
        <v>125</v>
      </c>
      <c r="B14" s="228"/>
      <c r="C14" s="141"/>
      <c r="D14" s="275"/>
      <c r="E14"/>
    </row>
    <row r="15" spans="1:5" ht="25.5" x14ac:dyDescent="0.2">
      <c r="A15" s="106"/>
      <c r="B15" s="226" t="s">
        <v>268</v>
      </c>
      <c r="C15" s="121" t="s">
        <v>269</v>
      </c>
      <c r="D15" s="275"/>
      <c r="E15"/>
    </row>
    <row r="16" spans="1:5" x14ac:dyDescent="0.2">
      <c r="A16" s="106"/>
      <c r="B16" s="227" t="s">
        <v>270</v>
      </c>
      <c r="C16" s="121"/>
      <c r="D16" s="275"/>
      <c r="E16"/>
    </row>
    <row r="17" spans="1:5" x14ac:dyDescent="0.2">
      <c r="A17" s="106"/>
      <c r="B17" s="227" t="s">
        <v>271</v>
      </c>
      <c r="C17" s="121"/>
      <c r="D17" s="275"/>
      <c r="E17"/>
    </row>
    <row r="18" spans="1:5" ht="25.5" x14ac:dyDescent="0.2">
      <c r="A18" s="106"/>
      <c r="B18" s="227" t="s">
        <v>272</v>
      </c>
      <c r="C18" s="121"/>
      <c r="D18" s="275"/>
      <c r="E18"/>
    </row>
    <row r="19" spans="1:5" ht="25.5" x14ac:dyDescent="0.2">
      <c r="A19" s="106"/>
      <c r="B19" s="227" t="s">
        <v>273</v>
      </c>
      <c r="C19" s="121"/>
      <c r="D19" s="275"/>
      <c r="E19"/>
    </row>
    <row r="20" spans="1:5" x14ac:dyDescent="0.2">
      <c r="A20" s="106"/>
      <c r="B20" s="227"/>
      <c r="C20" s="121"/>
      <c r="D20" s="275"/>
      <c r="E20"/>
    </row>
    <row r="21" spans="1:5" x14ac:dyDescent="0.2">
      <c r="A21" s="110" t="s">
        <v>129</v>
      </c>
      <c r="B21" s="228"/>
      <c r="C21" s="141"/>
      <c r="D21" s="275"/>
      <c r="E21"/>
    </row>
    <row r="22" spans="1:5" ht="25.5" x14ac:dyDescent="0.2">
      <c r="A22" s="106"/>
      <c r="B22" s="226" t="s">
        <v>274</v>
      </c>
      <c r="C22" s="121"/>
      <c r="D22" s="275"/>
      <c r="E22"/>
    </row>
    <row r="23" spans="1:5" ht="25.5" x14ac:dyDescent="0.2">
      <c r="A23" s="106"/>
      <c r="B23" s="227" t="s">
        <v>275</v>
      </c>
      <c r="C23" s="121" t="s">
        <v>427</v>
      </c>
      <c r="D23" s="275"/>
      <c r="E23"/>
    </row>
    <row r="24" spans="1:5" ht="25.5" x14ac:dyDescent="0.2">
      <c r="A24" s="106"/>
      <c r="B24" s="227" t="s">
        <v>276</v>
      </c>
      <c r="C24" s="121"/>
      <c r="D24" s="275"/>
      <c r="E24"/>
    </row>
    <row r="25" spans="1:5" ht="25.5" x14ac:dyDescent="0.2">
      <c r="A25" s="106"/>
      <c r="B25" s="227" t="s">
        <v>277</v>
      </c>
      <c r="C25" s="121"/>
      <c r="D25" s="275"/>
      <c r="E25"/>
    </row>
    <row r="26" spans="1:5" x14ac:dyDescent="0.2">
      <c r="A26" s="106"/>
      <c r="B26" s="227"/>
      <c r="C26" s="121"/>
      <c r="D26" s="275"/>
      <c r="E26"/>
    </row>
    <row r="27" spans="1:5" x14ac:dyDescent="0.2">
      <c r="A27" s="110" t="s">
        <v>132</v>
      </c>
      <c r="B27" s="228"/>
      <c r="C27" s="141"/>
      <c r="D27" s="275"/>
      <c r="E27"/>
    </row>
    <row r="28" spans="1:5" ht="25.5" x14ac:dyDescent="0.2">
      <c r="A28" s="106"/>
      <c r="B28" s="226" t="s">
        <v>278</v>
      </c>
      <c r="C28" s="121"/>
      <c r="D28" s="275"/>
      <c r="E28"/>
    </row>
    <row r="29" spans="1:5" ht="25.5" x14ac:dyDescent="0.2">
      <c r="A29" s="106"/>
      <c r="B29" s="227" t="s">
        <v>279</v>
      </c>
      <c r="C29" s="121" t="s">
        <v>432</v>
      </c>
      <c r="D29" s="275"/>
      <c r="E29"/>
    </row>
    <row r="30" spans="1:5" ht="25.5" x14ac:dyDescent="0.2">
      <c r="A30" s="106"/>
      <c r="B30" s="227" t="s">
        <v>280</v>
      </c>
      <c r="C30" s="121" t="s">
        <v>436</v>
      </c>
      <c r="D30" s="275"/>
      <c r="E30"/>
    </row>
    <row r="31" spans="1:5" x14ac:dyDescent="0.2">
      <c r="A31" s="106"/>
      <c r="B31" s="227" t="s">
        <v>281</v>
      </c>
      <c r="C31" s="121"/>
      <c r="D31" s="275"/>
      <c r="E31"/>
    </row>
    <row r="32" spans="1:5" x14ac:dyDescent="0.2">
      <c r="A32" s="106"/>
      <c r="B32" s="227" t="s">
        <v>282</v>
      </c>
      <c r="C32" s="121"/>
      <c r="D32" s="275"/>
      <c r="E32"/>
    </row>
    <row r="33" spans="1:5" ht="25.5" x14ac:dyDescent="0.2">
      <c r="A33" s="106"/>
      <c r="B33" s="227" t="s">
        <v>283</v>
      </c>
      <c r="C33" s="121"/>
      <c r="D33" s="275"/>
      <c r="E33"/>
    </row>
    <row r="34" spans="1:5" x14ac:dyDescent="0.2">
      <c r="A34" s="106"/>
      <c r="B34" s="227" t="s">
        <v>284</v>
      </c>
      <c r="C34" s="121"/>
      <c r="D34" s="275"/>
      <c r="E34"/>
    </row>
    <row r="35" spans="1:5" x14ac:dyDescent="0.2">
      <c r="A35" s="106"/>
      <c r="B35" s="227"/>
      <c r="C35" s="121"/>
      <c r="D35" s="275"/>
      <c r="E35"/>
    </row>
    <row r="36" spans="1:5" x14ac:dyDescent="0.2">
      <c r="A36" s="110" t="s">
        <v>135</v>
      </c>
      <c r="B36" s="228"/>
      <c r="C36" s="141"/>
      <c r="D36" s="275"/>
      <c r="E36"/>
    </row>
    <row r="37" spans="1:5" ht="25.5" x14ac:dyDescent="0.2">
      <c r="A37" s="106"/>
      <c r="B37" s="226" t="s">
        <v>285</v>
      </c>
      <c r="C37" s="121"/>
      <c r="D37" s="275"/>
      <c r="E37"/>
    </row>
    <row r="38" spans="1:5" ht="25.5" x14ac:dyDescent="0.2">
      <c r="A38" s="106"/>
      <c r="B38" s="227" t="s">
        <v>286</v>
      </c>
      <c r="C38" s="121"/>
      <c r="D38" s="275"/>
      <c r="E38"/>
    </row>
    <row r="39" spans="1:5" x14ac:dyDescent="0.2">
      <c r="A39" s="106"/>
      <c r="B39" s="227"/>
      <c r="C39" s="121"/>
      <c r="D39" s="275"/>
      <c r="E39"/>
    </row>
    <row r="40" spans="1:5" x14ac:dyDescent="0.2">
      <c r="A40" s="110" t="s">
        <v>136</v>
      </c>
      <c r="B40" s="228"/>
      <c r="C40" s="141"/>
      <c r="D40" s="275"/>
      <c r="E40"/>
    </row>
    <row r="41" spans="1:5" ht="25.5" x14ac:dyDescent="0.2">
      <c r="A41" s="106"/>
      <c r="B41" s="226" t="s">
        <v>287</v>
      </c>
      <c r="C41" s="121"/>
      <c r="D41" s="275"/>
      <c r="E41"/>
    </row>
    <row r="42" spans="1:5" ht="25.5" x14ac:dyDescent="0.2">
      <c r="A42" s="133"/>
      <c r="B42" s="227" t="s">
        <v>288</v>
      </c>
      <c r="C42" s="121"/>
      <c r="D42" s="275"/>
      <c r="E42"/>
    </row>
    <row r="43" spans="1:5" ht="25.5" x14ac:dyDescent="0.2">
      <c r="A43" s="133"/>
      <c r="B43" s="227" t="s">
        <v>289</v>
      </c>
      <c r="C43" s="121"/>
      <c r="D43" s="275"/>
      <c r="E43"/>
    </row>
    <row r="44" spans="1:5" x14ac:dyDescent="0.2">
      <c r="A44" s="133"/>
      <c r="B44" s="227"/>
      <c r="C44" s="121"/>
      <c r="D44" s="276"/>
      <c r="E44"/>
    </row>
    <row r="45" spans="1:5" x14ac:dyDescent="0.2">
      <c r="B45" s="16"/>
    </row>
  </sheetData>
  <sheetProtection algorithmName="SHA-512" hashValue="yrT5UvjmlEZlhPqCsa53PajiIF4up6b8g/5FtXx1/c4Z6gNvCpDj5/Dbbu+xmgr1rJThVXK4SsYfMwVUwezkWA==" saltValue="IAkLQF4b9Oi/BU9CxIAOCQ==" spinCount="100000" sheet="1" objects="1" scenarios="1"/>
  <mergeCells count="1">
    <mergeCell ref="D2:D44"/>
  </mergeCells>
  <pageMargins left="0.7" right="0.7" top="0.78740157499999996" bottom="0.78740157499999996" header="0.3" footer="0.3"/>
  <pageSetup paperSize="9" scale="68" orientation="landscape" r:id="rId1"/>
  <rowBreaks count="1" manualBreakCount="1">
    <brk id="43" max="16383" man="1"/>
  </rowBreaks>
  <colBreaks count="1" manualBreakCount="1">
    <brk id="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sheetPr>
  <dimension ref="A1:W77"/>
  <sheetViews>
    <sheetView showGridLines="0" topLeftCell="A13" zoomScale="70" zoomScaleNormal="70" zoomScaleSheetLayoutView="55" zoomScalePageLayoutView="25" workbookViewId="0">
      <selection activeCell="F74" sqref="F74:G74"/>
    </sheetView>
  </sheetViews>
  <sheetFormatPr baseColWidth="10" defaultRowHeight="12.75" x14ac:dyDescent="0.2"/>
  <cols>
    <col min="1" max="1" width="48" style="33" customWidth="1"/>
    <col min="2" max="2" width="11.42578125" style="33" customWidth="1"/>
    <col min="3" max="3" width="1.28515625" style="33" customWidth="1"/>
    <col min="4" max="4" width="1.140625" style="33" customWidth="1"/>
    <col min="5" max="5" width="44.140625" style="33" customWidth="1"/>
    <col min="6" max="9" width="11.42578125" style="69"/>
    <col min="10" max="16384" width="11.42578125" style="33"/>
  </cols>
  <sheetData>
    <row r="1" spans="1:23" ht="51" customHeight="1" x14ac:dyDescent="0.3">
      <c r="A1" s="87" t="s">
        <v>160</v>
      </c>
      <c r="B1" s="29"/>
      <c r="C1" s="30"/>
      <c r="D1" s="30"/>
      <c r="E1" s="31" t="s">
        <v>76</v>
      </c>
      <c r="F1" s="32"/>
      <c r="G1" s="32"/>
      <c r="H1" s="32"/>
      <c r="I1" s="32"/>
      <c r="J1" s="29"/>
      <c r="K1" s="29"/>
      <c r="L1" s="29"/>
      <c r="M1" s="29"/>
      <c r="N1" s="29"/>
      <c r="O1" s="29"/>
      <c r="P1" s="29"/>
      <c r="Q1" s="29"/>
      <c r="R1" s="30"/>
      <c r="S1" s="30"/>
      <c r="T1" s="30"/>
      <c r="U1" s="30"/>
      <c r="V1" s="30"/>
      <c r="W1" s="30"/>
    </row>
    <row r="2" spans="1:23" x14ac:dyDescent="0.2">
      <c r="A2" s="34" t="s">
        <v>180</v>
      </c>
      <c r="B2" s="35">
        <f>AVERAGE(B3,B8)</f>
        <v>50</v>
      </c>
      <c r="C2" s="35">
        <f>$B$2</f>
        <v>50</v>
      </c>
      <c r="D2" s="36">
        <v>69</v>
      </c>
      <c r="E2" s="76">
        <f>$C$2-50</f>
        <v>0</v>
      </c>
      <c r="F2" s="167">
        <v>100</v>
      </c>
      <c r="G2" s="167">
        <v>0</v>
      </c>
      <c r="H2" s="167">
        <v>0</v>
      </c>
      <c r="I2" s="167">
        <v>100</v>
      </c>
      <c r="J2" s="166">
        <v>50</v>
      </c>
      <c r="K2" s="68"/>
      <c r="L2" s="68"/>
      <c r="M2" s="68"/>
      <c r="N2" s="68"/>
      <c r="O2" s="38"/>
      <c r="P2" s="29"/>
      <c r="Q2" s="29"/>
      <c r="R2" s="30"/>
      <c r="S2" s="30"/>
      <c r="T2" s="30"/>
      <c r="U2" s="30"/>
      <c r="V2" s="30"/>
      <c r="W2" s="30"/>
    </row>
    <row r="3" spans="1:23" x14ac:dyDescent="0.2">
      <c r="A3" s="39" t="s">
        <v>77</v>
      </c>
      <c r="B3" s="40">
        <f>AVERAGE($B$4:$B$7)</f>
        <v>50</v>
      </c>
      <c r="C3" s="40">
        <f>$B$3</f>
        <v>50</v>
      </c>
      <c r="D3" s="41">
        <v>68</v>
      </c>
      <c r="E3" s="77">
        <f>$C$3-50</f>
        <v>0</v>
      </c>
      <c r="F3" s="37">
        <v>100</v>
      </c>
      <c r="G3" s="37">
        <v>0</v>
      </c>
      <c r="H3" s="37">
        <v>0</v>
      </c>
      <c r="I3" s="37">
        <v>0</v>
      </c>
      <c r="J3" s="32">
        <v>50</v>
      </c>
      <c r="K3" s="38"/>
      <c r="L3" s="38"/>
      <c r="M3" s="38"/>
      <c r="N3" s="38"/>
      <c r="O3" s="38"/>
      <c r="P3" s="29"/>
      <c r="Q3" s="29"/>
      <c r="R3" s="30"/>
      <c r="S3" s="30"/>
      <c r="T3" s="30"/>
      <c r="U3" s="30"/>
      <c r="V3" s="30"/>
      <c r="W3" s="30"/>
    </row>
    <row r="4" spans="1:23" x14ac:dyDescent="0.2">
      <c r="A4" s="28" t="s">
        <v>78</v>
      </c>
      <c r="B4" s="42">
        <f>AVERAGE(Tabelle18!$B$5:$B$105)</f>
        <v>50</v>
      </c>
      <c r="C4" s="42">
        <f>B4</f>
        <v>50</v>
      </c>
      <c r="D4" s="43">
        <v>67</v>
      </c>
      <c r="E4" s="78">
        <f>C4-50</f>
        <v>0</v>
      </c>
      <c r="F4" s="37">
        <v>100</v>
      </c>
      <c r="G4" s="37">
        <v>0</v>
      </c>
      <c r="H4" s="37">
        <v>0</v>
      </c>
      <c r="I4" s="37">
        <v>0</v>
      </c>
      <c r="J4" s="32">
        <v>50</v>
      </c>
      <c r="K4" s="38"/>
      <c r="L4" s="38"/>
      <c r="M4" s="38"/>
      <c r="N4" s="38"/>
      <c r="O4" s="38"/>
      <c r="P4" s="29"/>
      <c r="Q4" s="29"/>
      <c r="R4" s="29"/>
      <c r="S4" s="30"/>
      <c r="T4" s="30"/>
      <c r="U4" s="30"/>
      <c r="V4" s="30"/>
      <c r="W4" s="30"/>
    </row>
    <row r="5" spans="1:23" x14ac:dyDescent="0.2">
      <c r="A5" s="28" t="s">
        <v>79</v>
      </c>
      <c r="B5" s="42">
        <f>AVERAGE(Tabelle18!$C$5:$C$105)</f>
        <v>50</v>
      </c>
      <c r="C5" s="42">
        <f t="shared" ref="C5:C69" si="0">B5</f>
        <v>50</v>
      </c>
      <c r="D5" s="43">
        <v>66</v>
      </c>
      <c r="E5" s="78">
        <f t="shared" ref="E5:E69" si="1">C5-50</f>
        <v>0</v>
      </c>
      <c r="F5" s="37">
        <v>100</v>
      </c>
      <c r="G5" s="37">
        <v>0</v>
      </c>
      <c r="H5" s="37">
        <v>0</v>
      </c>
      <c r="I5" s="37">
        <v>0</v>
      </c>
      <c r="J5" s="32">
        <v>50</v>
      </c>
      <c r="K5" s="38"/>
      <c r="L5" s="38"/>
      <c r="M5" s="38"/>
      <c r="N5" s="38"/>
      <c r="O5" s="38"/>
      <c r="P5" s="29"/>
      <c r="Q5" s="29"/>
      <c r="R5" s="29"/>
      <c r="S5" s="30"/>
      <c r="T5" s="30"/>
      <c r="U5" s="30"/>
      <c r="V5" s="30"/>
      <c r="W5" s="30"/>
    </row>
    <row r="6" spans="1:23" x14ac:dyDescent="0.2">
      <c r="A6" s="28" t="s">
        <v>80</v>
      </c>
      <c r="B6" s="42">
        <f>AVERAGE(Tabelle18!$D$5:$D$105)</f>
        <v>50</v>
      </c>
      <c r="C6" s="42">
        <f t="shared" si="0"/>
        <v>50</v>
      </c>
      <c r="D6" s="43">
        <v>65</v>
      </c>
      <c r="E6" s="78">
        <f t="shared" si="1"/>
        <v>0</v>
      </c>
      <c r="F6" s="37">
        <v>100</v>
      </c>
      <c r="G6" s="37">
        <v>0</v>
      </c>
      <c r="H6" s="37">
        <v>0</v>
      </c>
      <c r="I6" s="37">
        <v>0</v>
      </c>
      <c r="J6" s="32">
        <v>50</v>
      </c>
      <c r="K6" s="38"/>
      <c r="L6" s="38"/>
      <c r="M6" s="38"/>
      <c r="N6" s="38"/>
      <c r="O6" s="38"/>
      <c r="P6" s="29"/>
      <c r="Q6" s="29"/>
      <c r="R6" s="29"/>
      <c r="S6" s="30"/>
      <c r="T6" s="30"/>
      <c r="U6" s="30"/>
      <c r="V6" s="30"/>
      <c r="W6" s="30"/>
    </row>
    <row r="7" spans="1:23" x14ac:dyDescent="0.2">
      <c r="A7" s="28" t="s">
        <v>81</v>
      </c>
      <c r="B7" s="42">
        <f>AVERAGE(Tabelle18!$E$5:$E$105)</f>
        <v>50</v>
      </c>
      <c r="C7" s="42">
        <f t="shared" si="0"/>
        <v>50</v>
      </c>
      <c r="D7" s="43">
        <v>64</v>
      </c>
      <c r="E7" s="78">
        <f t="shared" si="1"/>
        <v>0</v>
      </c>
      <c r="F7" s="37">
        <v>100</v>
      </c>
      <c r="G7" s="37">
        <v>0</v>
      </c>
      <c r="H7" s="37">
        <v>0</v>
      </c>
      <c r="I7" s="37">
        <v>0</v>
      </c>
      <c r="J7" s="32">
        <v>50</v>
      </c>
      <c r="K7" s="38"/>
      <c r="L7" s="38"/>
      <c r="M7" s="38"/>
      <c r="N7" s="38"/>
      <c r="O7" s="38"/>
      <c r="P7" s="29"/>
      <c r="Q7" s="29"/>
      <c r="R7" s="29"/>
      <c r="S7" s="30"/>
      <c r="T7" s="30"/>
      <c r="U7" s="30"/>
      <c r="V7" s="30"/>
      <c r="W7" s="30"/>
    </row>
    <row r="8" spans="1:23" x14ac:dyDescent="0.2">
      <c r="A8" s="39" t="s">
        <v>82</v>
      </c>
      <c r="B8" s="40">
        <f>AVERAGE(C9:C11)</f>
        <v>50</v>
      </c>
      <c r="C8" s="40">
        <f t="shared" si="0"/>
        <v>50</v>
      </c>
      <c r="D8" s="45">
        <v>63</v>
      </c>
      <c r="E8" s="77">
        <f t="shared" si="1"/>
        <v>0</v>
      </c>
      <c r="F8" s="37">
        <v>100</v>
      </c>
      <c r="G8" s="37">
        <v>0</v>
      </c>
      <c r="H8" s="37">
        <v>0</v>
      </c>
      <c r="I8" s="37">
        <v>0</v>
      </c>
      <c r="J8" s="32">
        <v>50</v>
      </c>
      <c r="K8" s="38"/>
      <c r="L8" s="38"/>
      <c r="M8" s="38"/>
      <c r="N8" s="38"/>
      <c r="O8" s="38"/>
      <c r="P8" s="29"/>
      <c r="Q8" s="29"/>
      <c r="R8" s="29"/>
      <c r="S8" s="30"/>
      <c r="T8" s="30"/>
      <c r="U8" s="30"/>
      <c r="V8" s="30"/>
      <c r="W8" s="30"/>
    </row>
    <row r="9" spans="1:23" x14ac:dyDescent="0.2">
      <c r="A9" s="28" t="s">
        <v>83</v>
      </c>
      <c r="B9" s="42">
        <f>AVERAGE(Tabelle18!$F$5:$F$105)</f>
        <v>50</v>
      </c>
      <c r="C9" s="46">
        <f t="shared" si="0"/>
        <v>50</v>
      </c>
      <c r="D9" s="43">
        <v>62</v>
      </c>
      <c r="E9" s="78">
        <f t="shared" si="1"/>
        <v>0</v>
      </c>
      <c r="F9" s="37">
        <v>100</v>
      </c>
      <c r="G9" s="37">
        <v>0</v>
      </c>
      <c r="H9" s="37">
        <v>0</v>
      </c>
      <c r="I9" s="37">
        <v>0</v>
      </c>
      <c r="J9" s="32">
        <v>50</v>
      </c>
      <c r="K9" s="38"/>
      <c r="L9" s="38"/>
      <c r="M9" s="38"/>
      <c r="N9" s="38"/>
      <c r="O9" s="38"/>
      <c r="P9" s="29"/>
      <c r="Q9" s="29"/>
      <c r="R9" s="29"/>
      <c r="S9" s="30"/>
      <c r="T9" s="30"/>
      <c r="U9" s="30"/>
      <c r="V9" s="30"/>
      <c r="W9" s="30"/>
    </row>
    <row r="10" spans="1:23" x14ac:dyDescent="0.2">
      <c r="A10" s="28" t="s">
        <v>84</v>
      </c>
      <c r="B10" s="42">
        <f>AVERAGE(Tabelle18!$H$5:$H$105)</f>
        <v>50</v>
      </c>
      <c r="C10" s="46">
        <f t="shared" si="0"/>
        <v>50</v>
      </c>
      <c r="D10" s="43">
        <v>60</v>
      </c>
      <c r="E10" s="78">
        <f t="shared" si="1"/>
        <v>0</v>
      </c>
      <c r="F10" s="37">
        <v>100</v>
      </c>
      <c r="G10" s="37">
        <v>0</v>
      </c>
      <c r="H10" s="37">
        <v>0</v>
      </c>
      <c r="I10" s="37">
        <v>0</v>
      </c>
      <c r="J10" s="32">
        <v>50</v>
      </c>
      <c r="K10" s="38"/>
      <c r="L10" s="38"/>
      <c r="M10" s="38"/>
      <c r="N10" s="38"/>
      <c r="O10" s="38"/>
      <c r="P10" s="29"/>
      <c r="Q10" s="29"/>
      <c r="R10" s="29"/>
      <c r="S10" s="30"/>
      <c r="T10" s="30"/>
      <c r="U10" s="30"/>
      <c r="V10" s="30"/>
      <c r="W10" s="30"/>
    </row>
    <row r="11" spans="1:23" x14ac:dyDescent="0.2">
      <c r="A11" s="28" t="s">
        <v>85</v>
      </c>
      <c r="B11" s="42">
        <f>IF(Tabelle18!$I$5=0,1.5,AVERAGE(Tabelle18!$I$5:$I$105))</f>
        <v>1.5</v>
      </c>
      <c r="C11" s="42">
        <f>IF(B11=0,0,100*ABS(B11-2))</f>
        <v>50</v>
      </c>
      <c r="D11" s="43">
        <v>59</v>
      </c>
      <c r="E11" s="78">
        <f t="shared" si="1"/>
        <v>0</v>
      </c>
      <c r="F11" s="37">
        <v>100</v>
      </c>
      <c r="G11" s="37">
        <v>0</v>
      </c>
      <c r="H11" s="37">
        <v>0</v>
      </c>
      <c r="I11" s="37">
        <v>0</v>
      </c>
      <c r="J11" s="32">
        <v>50</v>
      </c>
      <c r="K11" s="38"/>
      <c r="L11" s="38"/>
      <c r="M11" s="38"/>
      <c r="N11" s="38"/>
      <c r="O11" s="38"/>
      <c r="P11" s="29"/>
      <c r="Q11" s="29"/>
      <c r="R11" s="29"/>
      <c r="S11" s="30"/>
      <c r="T11" s="30"/>
      <c r="U11" s="30"/>
      <c r="V11" s="30"/>
      <c r="W11" s="30"/>
    </row>
    <row r="12" spans="1:23" x14ac:dyDescent="0.2">
      <c r="A12" s="47" t="s">
        <v>181</v>
      </c>
      <c r="B12" s="48">
        <f>AVERAGE(B13,B17,B21,B25,B29)</f>
        <v>50</v>
      </c>
      <c r="C12" s="48">
        <f t="shared" si="0"/>
        <v>50</v>
      </c>
      <c r="D12" s="49">
        <v>58</v>
      </c>
      <c r="E12" s="79">
        <f t="shared" si="1"/>
        <v>0</v>
      </c>
      <c r="F12" s="37">
        <v>100</v>
      </c>
      <c r="G12" s="37">
        <v>100</v>
      </c>
      <c r="H12" s="37">
        <v>0</v>
      </c>
      <c r="I12" s="37">
        <v>0</v>
      </c>
      <c r="J12" s="32">
        <v>50</v>
      </c>
      <c r="K12" s="38"/>
      <c r="L12" s="38"/>
      <c r="M12" s="38"/>
      <c r="N12" s="38"/>
      <c r="O12" s="38"/>
      <c r="P12" s="29"/>
      <c r="Q12" s="29"/>
      <c r="R12" s="29"/>
      <c r="S12" s="30"/>
      <c r="T12" s="30"/>
      <c r="U12" s="30"/>
      <c r="V12" s="30"/>
      <c r="W12" s="30"/>
    </row>
    <row r="13" spans="1:23" x14ac:dyDescent="0.2">
      <c r="A13" s="50" t="s">
        <v>86</v>
      </c>
      <c r="B13" s="51">
        <f>AVERAGE($C$14:$C$16)</f>
        <v>50</v>
      </c>
      <c r="C13" s="51">
        <f t="shared" si="0"/>
        <v>50</v>
      </c>
      <c r="D13" s="52">
        <v>57</v>
      </c>
      <c r="E13" s="80">
        <f t="shared" si="1"/>
        <v>0</v>
      </c>
      <c r="F13" s="37">
        <v>0</v>
      </c>
      <c r="G13" s="37">
        <v>100</v>
      </c>
      <c r="H13" s="37">
        <v>0</v>
      </c>
      <c r="I13" s="37">
        <v>0</v>
      </c>
      <c r="J13" s="32">
        <v>50</v>
      </c>
      <c r="K13" s="38"/>
      <c r="L13" s="38"/>
      <c r="M13" s="38"/>
      <c r="N13" s="38"/>
      <c r="O13" s="38"/>
      <c r="P13" s="29"/>
      <c r="Q13" s="29"/>
      <c r="R13" s="29"/>
      <c r="S13" s="30"/>
      <c r="T13" s="30"/>
      <c r="U13" s="30"/>
      <c r="V13" s="30"/>
      <c r="W13" s="30"/>
    </row>
    <row r="14" spans="1:23" x14ac:dyDescent="0.2">
      <c r="A14" s="53" t="s">
        <v>87</v>
      </c>
      <c r="B14" s="46">
        <f>IF(Tabelle18!$J$5=0,1.5,AVERAGE(Tabelle18!$J$5:$J$105))</f>
        <v>1.5</v>
      </c>
      <c r="C14" s="42">
        <f>IF(B14=0,0,100*ABS(B14-2))</f>
        <v>50</v>
      </c>
      <c r="D14" s="43">
        <v>56</v>
      </c>
      <c r="E14" s="78">
        <f t="shared" si="1"/>
        <v>0</v>
      </c>
      <c r="F14" s="37">
        <v>0</v>
      </c>
      <c r="G14" s="37">
        <v>100</v>
      </c>
      <c r="H14" s="37">
        <v>0</v>
      </c>
      <c r="I14" s="37">
        <v>0</v>
      </c>
      <c r="J14" s="32">
        <v>50</v>
      </c>
      <c r="K14" s="38"/>
      <c r="L14" s="38"/>
      <c r="M14" s="38"/>
      <c r="N14" s="38"/>
      <c r="O14" s="38"/>
      <c r="P14" s="29"/>
      <c r="Q14" s="29"/>
      <c r="R14" s="29"/>
      <c r="S14" s="30"/>
      <c r="T14" s="30"/>
      <c r="U14" s="30"/>
      <c r="V14" s="30"/>
      <c r="W14" s="30"/>
    </row>
    <row r="15" spans="1:23" x14ac:dyDescent="0.2">
      <c r="A15" s="53" t="s">
        <v>88</v>
      </c>
      <c r="B15" s="46">
        <f>AVERAGE(Tabelle18!$AS$5:$AS$105)</f>
        <v>50</v>
      </c>
      <c r="C15" s="46">
        <f t="shared" si="0"/>
        <v>50</v>
      </c>
      <c r="D15" s="43">
        <v>55</v>
      </c>
      <c r="E15" s="78">
        <f t="shared" si="1"/>
        <v>0</v>
      </c>
      <c r="F15" s="37">
        <v>0</v>
      </c>
      <c r="G15" s="37">
        <v>100</v>
      </c>
      <c r="H15" s="37">
        <v>0</v>
      </c>
      <c r="I15" s="37">
        <v>0</v>
      </c>
      <c r="J15" s="32">
        <v>50</v>
      </c>
      <c r="K15" s="38"/>
      <c r="L15" s="38"/>
      <c r="M15" s="38"/>
      <c r="N15" s="38"/>
      <c r="O15" s="38"/>
      <c r="P15" s="29"/>
      <c r="Q15" s="29"/>
      <c r="R15" s="29"/>
      <c r="S15" s="30"/>
      <c r="T15" s="30"/>
      <c r="U15" s="30"/>
      <c r="V15" s="30"/>
      <c r="W15" s="30"/>
    </row>
    <row r="16" spans="1:23" x14ac:dyDescent="0.2">
      <c r="A16" s="53" t="s">
        <v>89</v>
      </c>
      <c r="B16" s="46">
        <f>AVERAGE(Tabelle18!$L$5:$L$105)</f>
        <v>50</v>
      </c>
      <c r="C16" s="46">
        <f t="shared" si="0"/>
        <v>50</v>
      </c>
      <c r="D16" s="43">
        <v>54</v>
      </c>
      <c r="E16" s="78">
        <f t="shared" si="1"/>
        <v>0</v>
      </c>
      <c r="F16" s="37">
        <v>0</v>
      </c>
      <c r="G16" s="37">
        <v>100</v>
      </c>
      <c r="H16" s="37">
        <v>0</v>
      </c>
      <c r="I16" s="37">
        <v>0</v>
      </c>
      <c r="J16" s="32">
        <v>50</v>
      </c>
      <c r="K16" s="38"/>
      <c r="L16" s="38"/>
      <c r="M16" s="38"/>
      <c r="N16" s="38"/>
      <c r="O16" s="38"/>
      <c r="P16" s="29"/>
      <c r="Q16" s="29"/>
      <c r="R16" s="29"/>
      <c r="S16" s="30"/>
      <c r="T16" s="30"/>
      <c r="U16" s="30"/>
      <c r="V16" s="30"/>
      <c r="W16" s="30"/>
    </row>
    <row r="17" spans="1:23" x14ac:dyDescent="0.2">
      <c r="A17" s="50" t="s">
        <v>90</v>
      </c>
      <c r="B17" s="51">
        <f>AVERAGE($C$18:$C$19,C20,C20)</f>
        <v>50</v>
      </c>
      <c r="C17" s="51">
        <f t="shared" si="0"/>
        <v>50</v>
      </c>
      <c r="D17" s="52">
        <v>53</v>
      </c>
      <c r="E17" s="80">
        <f t="shared" si="1"/>
        <v>0</v>
      </c>
      <c r="F17" s="37">
        <v>0</v>
      </c>
      <c r="G17" s="37">
        <v>100</v>
      </c>
      <c r="H17" s="37">
        <v>0</v>
      </c>
      <c r="I17" s="37">
        <v>0</v>
      </c>
      <c r="J17" s="32">
        <v>50</v>
      </c>
      <c r="K17" s="38"/>
      <c r="L17" s="38"/>
      <c r="M17" s="38"/>
      <c r="N17" s="38"/>
      <c r="O17" s="38"/>
      <c r="P17" s="29"/>
      <c r="Q17" s="29"/>
      <c r="R17" s="29"/>
      <c r="S17" s="30"/>
      <c r="T17" s="30"/>
      <c r="U17" s="30"/>
      <c r="V17" s="30"/>
      <c r="W17" s="30"/>
    </row>
    <row r="18" spans="1:23" x14ac:dyDescent="0.2">
      <c r="A18" s="53" t="s">
        <v>91</v>
      </c>
      <c r="B18" s="46">
        <f>IF(Tabelle18!$M$5=0,1.5,AVERAGE(Tabelle18!$M$5:$M$105))</f>
        <v>1.5</v>
      </c>
      <c r="C18" s="42">
        <f>IF(B18=0,0,100*ABS(B18-2))</f>
        <v>50</v>
      </c>
      <c r="D18" s="43">
        <v>52</v>
      </c>
      <c r="E18" s="78">
        <f t="shared" si="1"/>
        <v>0</v>
      </c>
      <c r="F18" s="37">
        <v>0</v>
      </c>
      <c r="G18" s="37">
        <v>100</v>
      </c>
      <c r="H18" s="37">
        <v>0</v>
      </c>
      <c r="I18" s="37">
        <v>0</v>
      </c>
      <c r="J18" s="32">
        <v>50</v>
      </c>
      <c r="K18" s="38"/>
      <c r="L18" s="38"/>
      <c r="M18" s="38"/>
      <c r="N18" s="38"/>
      <c r="O18" s="38"/>
      <c r="P18" s="29"/>
      <c r="Q18" s="29"/>
      <c r="R18" s="29"/>
      <c r="S18" s="30"/>
      <c r="T18" s="30"/>
      <c r="U18" s="30"/>
      <c r="V18" s="30"/>
      <c r="W18" s="30"/>
    </row>
    <row r="19" spans="1:23" x14ac:dyDescent="0.2">
      <c r="A19" s="53" t="s">
        <v>92</v>
      </c>
      <c r="B19" s="46">
        <f>AVERAGE(Tabelle18!$N$5:$N$105)</f>
        <v>50</v>
      </c>
      <c r="C19" s="46">
        <f t="shared" si="0"/>
        <v>50</v>
      </c>
      <c r="D19" s="43">
        <v>51</v>
      </c>
      <c r="E19" s="78">
        <f t="shared" si="1"/>
        <v>0</v>
      </c>
      <c r="F19" s="37">
        <v>0</v>
      </c>
      <c r="G19" s="37">
        <v>100</v>
      </c>
      <c r="H19" s="37">
        <v>0</v>
      </c>
      <c r="I19" s="37">
        <v>0</v>
      </c>
      <c r="J19" s="32">
        <v>50</v>
      </c>
      <c r="K19" s="38"/>
      <c r="L19" s="38"/>
      <c r="M19" s="38"/>
      <c r="N19" s="38"/>
      <c r="O19" s="38"/>
      <c r="P19" s="29"/>
      <c r="Q19" s="29"/>
      <c r="R19" s="29"/>
      <c r="S19" s="30"/>
      <c r="T19" s="30"/>
      <c r="U19" s="30"/>
      <c r="V19" s="30"/>
      <c r="W19" s="30"/>
    </row>
    <row r="20" spans="1:23" x14ac:dyDescent="0.2">
      <c r="A20" s="53" t="s">
        <v>93</v>
      </c>
      <c r="B20" s="46">
        <f>AVERAGE(Tabelle18!$O$5:$O$105)</f>
        <v>50</v>
      </c>
      <c r="C20" s="46">
        <f t="shared" si="0"/>
        <v>50</v>
      </c>
      <c r="D20" s="43">
        <v>50</v>
      </c>
      <c r="E20" s="78">
        <f t="shared" si="1"/>
        <v>0</v>
      </c>
      <c r="F20" s="37">
        <v>0</v>
      </c>
      <c r="G20" s="37">
        <v>100</v>
      </c>
      <c r="H20" s="37">
        <v>0</v>
      </c>
      <c r="I20" s="37">
        <v>0</v>
      </c>
      <c r="J20" s="32">
        <v>50</v>
      </c>
      <c r="K20" s="38"/>
      <c r="L20" s="38"/>
      <c r="M20" s="38"/>
      <c r="N20" s="38"/>
      <c r="O20" s="38"/>
      <c r="P20" s="29"/>
      <c r="Q20" s="29"/>
      <c r="R20" s="29"/>
      <c r="S20" s="30"/>
      <c r="T20" s="30"/>
      <c r="U20" s="30"/>
      <c r="V20" s="30"/>
      <c r="W20" s="30"/>
    </row>
    <row r="21" spans="1:23" x14ac:dyDescent="0.2">
      <c r="A21" s="50" t="s">
        <v>94</v>
      </c>
      <c r="B21" s="51">
        <f>AVERAGE($C$22:$C$24)</f>
        <v>50</v>
      </c>
      <c r="C21" s="51">
        <f t="shared" si="0"/>
        <v>50</v>
      </c>
      <c r="D21" s="52">
        <v>49</v>
      </c>
      <c r="E21" s="80">
        <f t="shared" si="1"/>
        <v>0</v>
      </c>
      <c r="F21" s="37">
        <v>0</v>
      </c>
      <c r="G21" s="37">
        <v>100</v>
      </c>
      <c r="H21" s="37">
        <v>0</v>
      </c>
      <c r="I21" s="37">
        <v>0</v>
      </c>
      <c r="J21" s="32">
        <v>50</v>
      </c>
      <c r="K21" s="38"/>
      <c r="L21" s="38"/>
      <c r="M21" s="38"/>
      <c r="N21" s="38"/>
      <c r="O21" s="38"/>
      <c r="P21" s="29"/>
      <c r="Q21" s="29"/>
      <c r="R21" s="29"/>
      <c r="S21" s="30"/>
      <c r="T21" s="30"/>
      <c r="U21" s="30"/>
      <c r="V21" s="30"/>
      <c r="W21" s="30"/>
    </row>
    <row r="22" spans="1:23" x14ac:dyDescent="0.2">
      <c r="A22" s="53" t="s">
        <v>95</v>
      </c>
      <c r="B22" s="46">
        <f>AVERAGE(Tabelle18!$P$5:$P$105)</f>
        <v>50</v>
      </c>
      <c r="C22" s="46">
        <f t="shared" si="0"/>
        <v>50</v>
      </c>
      <c r="D22" s="43">
        <v>48</v>
      </c>
      <c r="E22" s="78">
        <f t="shared" si="1"/>
        <v>0</v>
      </c>
      <c r="F22" s="37">
        <v>0</v>
      </c>
      <c r="G22" s="37">
        <v>100</v>
      </c>
      <c r="H22" s="37">
        <v>0</v>
      </c>
      <c r="I22" s="37">
        <v>0</v>
      </c>
      <c r="J22" s="32">
        <v>50</v>
      </c>
      <c r="K22" s="38"/>
      <c r="L22" s="38"/>
      <c r="M22" s="38"/>
      <c r="N22" s="38"/>
      <c r="O22" s="38"/>
      <c r="P22" s="29"/>
      <c r="Q22" s="29"/>
      <c r="R22" s="29"/>
      <c r="S22" s="30"/>
      <c r="T22" s="30"/>
      <c r="U22" s="30"/>
      <c r="V22" s="30"/>
      <c r="W22" s="30"/>
    </row>
    <row r="23" spans="1:23" x14ac:dyDescent="0.2">
      <c r="A23" s="53" t="s">
        <v>96</v>
      </c>
      <c r="B23" s="46">
        <f>IF(Tabelle18!$Q$5=0,1.5,AVERAGE(Tabelle18!$Q$5:$Q$105))</f>
        <v>1.5</v>
      </c>
      <c r="C23" s="42">
        <f>IF(B23=0,0,100*ABS(B23-2))</f>
        <v>50</v>
      </c>
      <c r="D23" s="43">
        <v>47</v>
      </c>
      <c r="E23" s="78">
        <f t="shared" si="1"/>
        <v>0</v>
      </c>
      <c r="F23" s="37">
        <v>0</v>
      </c>
      <c r="G23" s="37">
        <v>100</v>
      </c>
      <c r="H23" s="37">
        <v>0</v>
      </c>
      <c r="I23" s="37">
        <v>0</v>
      </c>
      <c r="J23" s="32">
        <v>50</v>
      </c>
      <c r="K23" s="38"/>
      <c r="L23" s="38"/>
      <c r="M23" s="38"/>
      <c r="N23" s="38"/>
      <c r="O23" s="38"/>
      <c r="P23" s="29"/>
      <c r="Q23" s="29"/>
      <c r="R23" s="29"/>
      <c r="S23" s="30"/>
      <c r="T23" s="30"/>
      <c r="U23" s="30"/>
      <c r="V23" s="30"/>
      <c r="W23" s="30"/>
    </row>
    <row r="24" spans="1:23" x14ac:dyDescent="0.2">
      <c r="A24" s="53" t="s">
        <v>97</v>
      </c>
      <c r="B24" s="46">
        <f>AVERAGE(Tabelle18!$R$5:$R$105)*20</f>
        <v>0</v>
      </c>
      <c r="C24" s="46">
        <f>IF(AND(B22=50,B23=1.5),50,B24)</f>
        <v>50</v>
      </c>
      <c r="D24" s="43">
        <v>46</v>
      </c>
      <c r="E24" s="78">
        <f>IF(AND(B22=50,B23=1.5),0,C24-50)</f>
        <v>0</v>
      </c>
      <c r="F24" s="37">
        <v>0</v>
      </c>
      <c r="G24" s="37">
        <v>100</v>
      </c>
      <c r="H24" s="37">
        <v>0</v>
      </c>
      <c r="I24" s="37">
        <v>0</v>
      </c>
      <c r="J24" s="32">
        <v>50</v>
      </c>
      <c r="K24" s="38"/>
      <c r="L24" s="38"/>
      <c r="M24" s="38"/>
      <c r="N24" s="38"/>
      <c r="O24" s="38"/>
      <c r="P24" s="29"/>
      <c r="Q24" s="29"/>
      <c r="R24" s="29"/>
      <c r="S24" s="30"/>
      <c r="T24" s="30"/>
      <c r="U24" s="30"/>
      <c r="V24" s="30"/>
      <c r="W24" s="30"/>
    </row>
    <row r="25" spans="1:23" x14ac:dyDescent="0.2">
      <c r="A25" s="50" t="s">
        <v>98</v>
      </c>
      <c r="B25" s="51">
        <f>AVERAGE($C$26:$C$28)</f>
        <v>50</v>
      </c>
      <c r="C25" s="51">
        <f t="shared" si="0"/>
        <v>50</v>
      </c>
      <c r="D25" s="52">
        <v>45</v>
      </c>
      <c r="E25" s="80">
        <f t="shared" si="1"/>
        <v>0</v>
      </c>
      <c r="F25" s="37">
        <v>0</v>
      </c>
      <c r="G25" s="37">
        <v>100</v>
      </c>
      <c r="H25" s="37">
        <v>0</v>
      </c>
      <c r="I25" s="37">
        <v>0</v>
      </c>
      <c r="J25" s="32">
        <v>50</v>
      </c>
      <c r="K25" s="38"/>
      <c r="L25" s="38"/>
      <c r="M25" s="38"/>
      <c r="N25" s="38"/>
      <c r="O25" s="38"/>
      <c r="P25" s="29"/>
      <c r="Q25" s="29"/>
      <c r="R25" s="29"/>
      <c r="S25" s="30"/>
      <c r="T25" s="30"/>
      <c r="U25" s="30"/>
      <c r="V25" s="30"/>
      <c r="W25" s="30"/>
    </row>
    <row r="26" spans="1:23" x14ac:dyDescent="0.2">
      <c r="A26" s="53" t="s">
        <v>99</v>
      </c>
      <c r="B26" s="46">
        <f>IF(Tabelle18!$S$5=0,1.5,AVERAGE(Tabelle18!$S$5:$S$105))</f>
        <v>1.5</v>
      </c>
      <c r="C26" s="42">
        <f>IF(B26=0,0,100*ABS(B26-2))</f>
        <v>50</v>
      </c>
      <c r="D26" s="43">
        <v>44</v>
      </c>
      <c r="E26" s="78">
        <f t="shared" si="1"/>
        <v>0</v>
      </c>
      <c r="F26" s="37">
        <v>0</v>
      </c>
      <c r="G26" s="37">
        <v>100</v>
      </c>
      <c r="H26" s="37">
        <v>0</v>
      </c>
      <c r="I26" s="37">
        <v>0</v>
      </c>
      <c r="J26" s="32">
        <v>50</v>
      </c>
      <c r="K26" s="38"/>
      <c r="L26" s="38"/>
      <c r="M26" s="38"/>
      <c r="N26" s="38"/>
      <c r="O26" s="38"/>
      <c r="P26" s="29"/>
      <c r="Q26" s="29"/>
      <c r="R26" s="29"/>
      <c r="S26" s="30"/>
      <c r="T26" s="30"/>
      <c r="U26" s="30"/>
      <c r="V26" s="30"/>
      <c r="W26" s="30"/>
    </row>
    <row r="27" spans="1:23" x14ac:dyDescent="0.2">
      <c r="A27" s="53" t="s">
        <v>100</v>
      </c>
      <c r="B27" s="46">
        <f>AVERAGE(Tabelle18!$T$5:$T$105)</f>
        <v>50</v>
      </c>
      <c r="C27" s="46">
        <f t="shared" si="0"/>
        <v>50</v>
      </c>
      <c r="D27" s="43">
        <v>43</v>
      </c>
      <c r="E27" s="78">
        <f t="shared" si="1"/>
        <v>0</v>
      </c>
      <c r="F27" s="37">
        <v>0</v>
      </c>
      <c r="G27" s="37">
        <v>100</v>
      </c>
      <c r="H27" s="37">
        <v>0</v>
      </c>
      <c r="I27" s="37">
        <v>0</v>
      </c>
      <c r="J27" s="32">
        <v>50</v>
      </c>
      <c r="K27" s="38"/>
      <c r="L27" s="38"/>
      <c r="M27" s="38"/>
      <c r="N27" s="38"/>
      <c r="O27" s="38"/>
      <c r="P27" s="29"/>
      <c r="Q27" s="29"/>
      <c r="R27" s="29"/>
      <c r="S27" s="30"/>
      <c r="T27" s="30"/>
      <c r="U27" s="30"/>
      <c r="V27" s="30"/>
      <c r="W27" s="30"/>
    </row>
    <row r="28" spans="1:23" x14ac:dyDescent="0.2">
      <c r="A28" s="53" t="s">
        <v>101</v>
      </c>
      <c r="B28" s="46">
        <f>AVERAGE(Tabelle18!$U$5:$U$105)</f>
        <v>50</v>
      </c>
      <c r="C28" s="46">
        <f t="shared" si="0"/>
        <v>50</v>
      </c>
      <c r="D28" s="43">
        <v>42</v>
      </c>
      <c r="E28" s="78">
        <f t="shared" si="1"/>
        <v>0</v>
      </c>
      <c r="F28" s="37">
        <v>0</v>
      </c>
      <c r="G28" s="37">
        <v>100</v>
      </c>
      <c r="H28" s="37">
        <v>0</v>
      </c>
      <c r="I28" s="37">
        <v>0</v>
      </c>
      <c r="J28" s="32">
        <v>50</v>
      </c>
      <c r="K28" s="38"/>
      <c r="L28" s="38"/>
      <c r="M28" s="38"/>
      <c r="N28" s="38"/>
      <c r="O28" s="38"/>
      <c r="P28" s="29"/>
      <c r="Q28" s="29"/>
      <c r="R28" s="29"/>
      <c r="S28" s="30"/>
      <c r="T28" s="30"/>
      <c r="U28" s="30"/>
      <c r="V28" s="30"/>
      <c r="W28" s="30"/>
    </row>
    <row r="29" spans="1:23" x14ac:dyDescent="0.2">
      <c r="A29" s="50" t="s">
        <v>102</v>
      </c>
      <c r="B29" s="51">
        <f>AVERAGE(C30:C32)</f>
        <v>50</v>
      </c>
      <c r="C29" s="51">
        <f t="shared" si="0"/>
        <v>50</v>
      </c>
      <c r="D29" s="52">
        <v>41</v>
      </c>
      <c r="E29" s="80">
        <f t="shared" si="1"/>
        <v>0</v>
      </c>
      <c r="F29" s="37">
        <v>0</v>
      </c>
      <c r="G29" s="37">
        <v>100</v>
      </c>
      <c r="H29" s="37">
        <v>0</v>
      </c>
      <c r="I29" s="37">
        <v>0</v>
      </c>
      <c r="J29" s="32">
        <v>50</v>
      </c>
      <c r="K29" s="38"/>
      <c r="L29" s="38"/>
      <c r="M29" s="38"/>
      <c r="N29" s="38"/>
      <c r="O29" s="38"/>
      <c r="P29" s="29"/>
      <c r="Q29" s="29"/>
      <c r="R29" s="29"/>
      <c r="S29" s="30"/>
      <c r="T29" s="30"/>
      <c r="U29" s="30"/>
      <c r="V29" s="30"/>
      <c r="W29" s="30"/>
    </row>
    <row r="30" spans="1:23" x14ac:dyDescent="0.2">
      <c r="A30" s="28" t="s">
        <v>103</v>
      </c>
      <c r="B30" s="42">
        <f>IF(Tabelle18!$V$5=0,1.5,AVERAGE(Tabelle18!$V$5:$V$105))</f>
        <v>1.5</v>
      </c>
      <c r="C30" s="42">
        <f>IF(B30=0,0,100*ABS(B30-2))</f>
        <v>50</v>
      </c>
      <c r="D30" s="43">
        <v>40</v>
      </c>
      <c r="E30" s="78">
        <f t="shared" si="1"/>
        <v>0</v>
      </c>
      <c r="F30" s="37">
        <v>0</v>
      </c>
      <c r="G30" s="37">
        <v>100</v>
      </c>
      <c r="H30" s="37">
        <v>0</v>
      </c>
      <c r="I30" s="37">
        <v>0</v>
      </c>
      <c r="J30" s="32">
        <v>50</v>
      </c>
      <c r="K30" s="38"/>
      <c r="L30" s="38"/>
      <c r="M30" s="38"/>
      <c r="N30" s="38"/>
      <c r="O30" s="38"/>
      <c r="P30" s="29"/>
      <c r="Q30" s="29"/>
      <c r="R30" s="29"/>
      <c r="S30" s="30"/>
      <c r="T30" s="30"/>
      <c r="U30" s="30"/>
      <c r="V30" s="30"/>
      <c r="W30" s="30"/>
    </row>
    <row r="31" spans="1:23" x14ac:dyDescent="0.2">
      <c r="A31" s="28" t="s">
        <v>104</v>
      </c>
      <c r="B31" s="42">
        <f>AVERAGE(Tabelle18!$W$5:$W$105)</f>
        <v>50</v>
      </c>
      <c r="C31" s="42">
        <f t="shared" si="0"/>
        <v>50</v>
      </c>
      <c r="D31" s="54">
        <v>39</v>
      </c>
      <c r="E31" s="78">
        <f t="shared" si="1"/>
        <v>0</v>
      </c>
      <c r="F31" s="37">
        <v>0</v>
      </c>
      <c r="G31" s="37">
        <v>100</v>
      </c>
      <c r="H31" s="37">
        <v>0</v>
      </c>
      <c r="I31" s="37">
        <v>0</v>
      </c>
      <c r="J31" s="32">
        <v>50</v>
      </c>
      <c r="K31" s="38"/>
      <c r="L31" s="38"/>
      <c r="M31" s="38"/>
      <c r="N31" s="38"/>
      <c r="O31" s="38"/>
      <c r="P31" s="29"/>
      <c r="Q31" s="29"/>
      <c r="R31" s="29"/>
      <c r="S31" s="30"/>
      <c r="T31" s="30"/>
      <c r="U31" s="30"/>
      <c r="V31" s="30"/>
      <c r="W31" s="30"/>
    </row>
    <row r="32" spans="1:23" x14ac:dyDescent="0.2">
      <c r="A32" s="28" t="s">
        <v>483</v>
      </c>
      <c r="B32" s="42">
        <f>IF(Tabelle18!$BM$5=0,1.5,AVERAGE(Tabelle18!$BM$5:$BM$105))</f>
        <v>1.5</v>
      </c>
      <c r="C32" s="42">
        <f>IF(B32=0,0,100*ABS(B32-2))</f>
        <v>50</v>
      </c>
      <c r="D32" s="54"/>
      <c r="E32" s="78">
        <f t="shared" si="1"/>
        <v>0</v>
      </c>
      <c r="F32" s="37">
        <v>0</v>
      </c>
      <c r="G32" s="37">
        <v>100</v>
      </c>
      <c r="H32" s="37">
        <v>0</v>
      </c>
      <c r="I32" s="37">
        <v>0</v>
      </c>
      <c r="J32" s="32">
        <v>50</v>
      </c>
      <c r="K32" s="38"/>
      <c r="L32" s="38"/>
      <c r="M32" s="38"/>
      <c r="N32" s="38"/>
      <c r="O32" s="38"/>
      <c r="P32" s="29"/>
      <c r="Q32" s="29"/>
      <c r="R32" s="29"/>
      <c r="S32" s="30"/>
      <c r="T32" s="30"/>
      <c r="U32" s="30"/>
      <c r="V32" s="30"/>
      <c r="W32" s="30"/>
    </row>
    <row r="33" spans="1:23" x14ac:dyDescent="0.2">
      <c r="A33" s="55" t="s">
        <v>182</v>
      </c>
      <c r="B33" s="56">
        <f>AVERAGE(B34,B39,B44,B47)</f>
        <v>50</v>
      </c>
      <c r="C33" s="56">
        <f t="shared" si="0"/>
        <v>50</v>
      </c>
      <c r="D33" s="57">
        <v>38</v>
      </c>
      <c r="E33" s="81">
        <f t="shared" si="1"/>
        <v>0</v>
      </c>
      <c r="F33" s="37">
        <v>0</v>
      </c>
      <c r="G33" s="37">
        <v>100</v>
      </c>
      <c r="H33" s="37">
        <v>100</v>
      </c>
      <c r="I33" s="37">
        <v>0</v>
      </c>
      <c r="J33" s="32">
        <v>50</v>
      </c>
      <c r="K33" s="38"/>
      <c r="L33" s="38"/>
      <c r="M33" s="38"/>
      <c r="N33" s="38"/>
      <c r="O33" s="38"/>
      <c r="P33" s="29"/>
      <c r="Q33" s="29"/>
      <c r="R33" s="29"/>
      <c r="S33" s="30"/>
      <c r="T33" s="30"/>
      <c r="U33" s="30"/>
      <c r="V33" s="30"/>
      <c r="W33" s="30"/>
    </row>
    <row r="34" spans="1:23" x14ac:dyDescent="0.2">
      <c r="A34" s="58" t="s">
        <v>105</v>
      </c>
      <c r="B34" s="59">
        <f>AVERAGE(C35:C38)</f>
        <v>50</v>
      </c>
      <c r="C34" s="59">
        <f t="shared" si="0"/>
        <v>50</v>
      </c>
      <c r="D34" s="60">
        <v>37</v>
      </c>
      <c r="E34" s="82">
        <f t="shared" si="1"/>
        <v>0</v>
      </c>
      <c r="F34" s="37">
        <v>0</v>
      </c>
      <c r="G34" s="37">
        <v>0</v>
      </c>
      <c r="H34" s="37">
        <v>100</v>
      </c>
      <c r="I34" s="37">
        <v>0</v>
      </c>
      <c r="J34" s="32">
        <v>50</v>
      </c>
      <c r="K34" s="38"/>
      <c r="L34" s="38"/>
      <c r="M34" s="38"/>
      <c r="N34" s="38"/>
      <c r="O34" s="38"/>
      <c r="P34" s="29"/>
      <c r="Q34" s="29"/>
      <c r="R34" s="29"/>
      <c r="S34" s="30"/>
      <c r="T34" s="30"/>
      <c r="U34" s="30"/>
      <c r="V34" s="30"/>
      <c r="W34" s="30"/>
    </row>
    <row r="35" spans="1:23" x14ac:dyDescent="0.2">
      <c r="A35" s="53" t="s">
        <v>106</v>
      </c>
      <c r="B35" s="46">
        <f>AVERAGE(Tabelle18!$X$5:$X$105)</f>
        <v>50</v>
      </c>
      <c r="C35" s="46">
        <f t="shared" si="0"/>
        <v>50</v>
      </c>
      <c r="D35" s="43">
        <v>36</v>
      </c>
      <c r="E35" s="78">
        <f t="shared" si="1"/>
        <v>0</v>
      </c>
      <c r="F35" s="37">
        <v>0</v>
      </c>
      <c r="G35" s="37">
        <v>0</v>
      </c>
      <c r="H35" s="37">
        <v>100</v>
      </c>
      <c r="I35" s="37">
        <v>0</v>
      </c>
      <c r="J35" s="32">
        <v>50</v>
      </c>
      <c r="K35" s="38"/>
      <c r="L35" s="38"/>
      <c r="M35" s="38"/>
      <c r="N35" s="38"/>
      <c r="O35" s="38"/>
      <c r="P35" s="29"/>
      <c r="Q35" s="29"/>
      <c r="R35" s="29"/>
      <c r="S35" s="30"/>
      <c r="T35" s="30"/>
      <c r="U35" s="30"/>
      <c r="V35" s="30"/>
      <c r="W35" s="30"/>
    </row>
    <row r="36" spans="1:23" x14ac:dyDescent="0.2">
      <c r="A36" s="53" t="s">
        <v>107</v>
      </c>
      <c r="B36" s="46">
        <f>AVERAGE(Tabelle18!$Y$5:$Y$105)</f>
        <v>50</v>
      </c>
      <c r="C36" s="46">
        <f t="shared" si="0"/>
        <v>50</v>
      </c>
      <c r="D36" s="43">
        <v>35</v>
      </c>
      <c r="E36" s="78">
        <f t="shared" si="1"/>
        <v>0</v>
      </c>
      <c r="F36" s="37">
        <v>0</v>
      </c>
      <c r="G36" s="37">
        <v>0</v>
      </c>
      <c r="H36" s="37">
        <v>100</v>
      </c>
      <c r="I36" s="37">
        <v>0</v>
      </c>
      <c r="J36" s="32">
        <v>50</v>
      </c>
      <c r="K36" s="38"/>
      <c r="L36" s="38"/>
      <c r="M36" s="38"/>
      <c r="N36" s="38"/>
      <c r="O36" s="38"/>
      <c r="P36" s="29"/>
      <c r="Q36" s="29"/>
      <c r="R36" s="29"/>
      <c r="S36" s="30"/>
      <c r="T36" s="30"/>
      <c r="U36" s="30"/>
      <c r="V36" s="30"/>
      <c r="W36" s="30"/>
    </row>
    <row r="37" spans="1:23" x14ac:dyDescent="0.2">
      <c r="A37" s="53" t="s">
        <v>108</v>
      </c>
      <c r="B37" s="46">
        <f>IF(Tabelle18!$Z$5=0,1.5,AVERAGE(Tabelle18!$Z$5:$Z$105))</f>
        <v>1.5</v>
      </c>
      <c r="C37" s="42">
        <f>IF(B37=0,0,100*ABS(B37-2))</f>
        <v>50</v>
      </c>
      <c r="D37" s="43">
        <v>34</v>
      </c>
      <c r="E37" s="78">
        <f t="shared" si="1"/>
        <v>0</v>
      </c>
      <c r="F37" s="37">
        <v>0</v>
      </c>
      <c r="G37" s="37">
        <v>0</v>
      </c>
      <c r="H37" s="37">
        <v>100</v>
      </c>
      <c r="I37" s="37">
        <v>0</v>
      </c>
      <c r="J37" s="32">
        <v>50</v>
      </c>
      <c r="K37" s="38"/>
      <c r="L37" s="38"/>
      <c r="M37" s="38"/>
      <c r="N37" s="38"/>
      <c r="O37" s="38"/>
      <c r="P37" s="29"/>
      <c r="Q37" s="29"/>
      <c r="R37" s="29"/>
      <c r="S37" s="30"/>
      <c r="T37" s="30"/>
      <c r="U37" s="30"/>
      <c r="V37" s="30"/>
      <c r="W37" s="30"/>
    </row>
    <row r="38" spans="1:23" x14ac:dyDescent="0.2">
      <c r="A38" s="53" t="s">
        <v>442</v>
      </c>
      <c r="B38" s="46">
        <f>AVERAGE(Tabelle18!$G$5:$G$105)</f>
        <v>50</v>
      </c>
      <c r="C38" s="42">
        <f>B38</f>
        <v>50</v>
      </c>
      <c r="D38" s="43"/>
      <c r="E38" s="78">
        <f t="shared" si="1"/>
        <v>0</v>
      </c>
      <c r="F38" s="37"/>
      <c r="G38" s="37">
        <v>0</v>
      </c>
      <c r="H38" s="37">
        <v>100</v>
      </c>
      <c r="I38" s="37">
        <v>0</v>
      </c>
      <c r="J38" s="32">
        <v>50</v>
      </c>
      <c r="K38" s="38"/>
      <c r="L38" s="38"/>
      <c r="M38" s="38"/>
      <c r="N38" s="38"/>
      <c r="O38" s="38"/>
      <c r="P38" s="29"/>
      <c r="Q38" s="29"/>
      <c r="R38" s="29"/>
      <c r="S38" s="30"/>
      <c r="T38" s="30"/>
      <c r="U38" s="30"/>
      <c r="V38" s="30"/>
      <c r="W38" s="30"/>
    </row>
    <row r="39" spans="1:23" x14ac:dyDescent="0.2">
      <c r="A39" s="58" t="s">
        <v>109</v>
      </c>
      <c r="B39" s="59">
        <f>AVERAGE(C40:C43)</f>
        <v>50</v>
      </c>
      <c r="C39" s="59">
        <f t="shared" si="0"/>
        <v>50</v>
      </c>
      <c r="D39" s="60">
        <v>33</v>
      </c>
      <c r="E39" s="82">
        <f t="shared" si="1"/>
        <v>0</v>
      </c>
      <c r="F39" s="37">
        <v>0</v>
      </c>
      <c r="G39" s="37">
        <v>0</v>
      </c>
      <c r="H39" s="37">
        <v>100</v>
      </c>
      <c r="I39" s="37">
        <v>0</v>
      </c>
      <c r="J39" s="32">
        <v>50</v>
      </c>
      <c r="K39" s="38"/>
      <c r="L39" s="38"/>
      <c r="M39" s="38"/>
      <c r="N39" s="38"/>
      <c r="O39" s="38"/>
      <c r="P39" s="29"/>
      <c r="Q39" s="29"/>
      <c r="R39" s="29"/>
      <c r="S39" s="30"/>
      <c r="T39" s="30"/>
      <c r="U39" s="30"/>
      <c r="V39" s="30"/>
      <c r="W39" s="30"/>
    </row>
    <row r="40" spans="1:23" x14ac:dyDescent="0.2">
      <c r="A40" s="53" t="s">
        <v>110</v>
      </c>
      <c r="B40" s="46">
        <f>AVERAGE(Tabelle18!$AA$5:$AA$105)</f>
        <v>50</v>
      </c>
      <c r="C40" s="46">
        <f t="shared" si="0"/>
        <v>50</v>
      </c>
      <c r="D40" s="43">
        <v>32</v>
      </c>
      <c r="E40" s="78">
        <f t="shared" si="1"/>
        <v>0</v>
      </c>
      <c r="F40" s="37">
        <v>0</v>
      </c>
      <c r="G40" s="37">
        <v>0</v>
      </c>
      <c r="H40" s="37">
        <v>100</v>
      </c>
      <c r="I40" s="37">
        <v>0</v>
      </c>
      <c r="J40" s="32">
        <v>50</v>
      </c>
      <c r="K40" s="38"/>
      <c r="L40" s="38"/>
      <c r="M40" s="38"/>
      <c r="N40" s="38"/>
      <c r="O40" s="38"/>
      <c r="P40" s="29"/>
      <c r="Q40" s="29"/>
      <c r="R40" s="29"/>
      <c r="S40" s="30"/>
      <c r="T40" s="30"/>
      <c r="U40" s="30"/>
      <c r="V40" s="30"/>
      <c r="W40" s="30"/>
    </row>
    <row r="41" spans="1:23" x14ac:dyDescent="0.2">
      <c r="A41" s="53" t="s">
        <v>111</v>
      </c>
      <c r="B41" s="46">
        <f>AVERAGE(Tabelle18!$AB$5:$AB$105)</f>
        <v>50</v>
      </c>
      <c r="C41" s="46">
        <f t="shared" si="0"/>
        <v>50</v>
      </c>
      <c r="D41" s="43">
        <v>31</v>
      </c>
      <c r="E41" s="78">
        <f t="shared" si="1"/>
        <v>0</v>
      </c>
      <c r="F41" s="37">
        <v>0</v>
      </c>
      <c r="G41" s="37">
        <v>0</v>
      </c>
      <c r="H41" s="37">
        <v>100</v>
      </c>
      <c r="I41" s="37">
        <v>0</v>
      </c>
      <c r="J41" s="32">
        <v>50</v>
      </c>
      <c r="K41" s="38"/>
      <c r="L41" s="38"/>
      <c r="M41" s="38"/>
      <c r="N41" s="38"/>
      <c r="O41" s="38"/>
      <c r="P41" s="29"/>
      <c r="Q41" s="29"/>
      <c r="R41" s="29"/>
      <c r="S41" s="30"/>
      <c r="T41" s="30"/>
      <c r="U41" s="30"/>
      <c r="V41" s="30"/>
      <c r="W41" s="30"/>
    </row>
    <row r="42" spans="1:23" x14ac:dyDescent="0.2">
      <c r="A42" s="53" t="s">
        <v>112</v>
      </c>
      <c r="B42" s="46">
        <f>AVERAGE(Tabelle18!$AC$5:$AC$105)</f>
        <v>50</v>
      </c>
      <c r="C42" s="46">
        <f t="shared" si="0"/>
        <v>50</v>
      </c>
      <c r="D42" s="43">
        <v>30</v>
      </c>
      <c r="E42" s="78">
        <f t="shared" si="1"/>
        <v>0</v>
      </c>
      <c r="F42" s="37">
        <v>0</v>
      </c>
      <c r="G42" s="37">
        <v>0</v>
      </c>
      <c r="H42" s="37">
        <v>100</v>
      </c>
      <c r="I42" s="37">
        <v>0</v>
      </c>
      <c r="J42" s="32">
        <v>50</v>
      </c>
      <c r="K42" s="38"/>
      <c r="L42" s="38"/>
      <c r="M42" s="38"/>
      <c r="N42" s="38"/>
      <c r="O42" s="38"/>
      <c r="P42" s="29"/>
      <c r="Q42" s="29"/>
      <c r="R42" s="29"/>
      <c r="S42" s="30"/>
      <c r="T42" s="30"/>
      <c r="U42" s="30"/>
      <c r="V42" s="30"/>
      <c r="W42" s="30"/>
    </row>
    <row r="43" spans="1:23" x14ac:dyDescent="0.2">
      <c r="A43" s="53" t="s">
        <v>113</v>
      </c>
      <c r="B43" s="46">
        <f>AVERAGE(Tabelle18!$AD$5:$AD$105)</f>
        <v>50</v>
      </c>
      <c r="C43" s="46">
        <f t="shared" si="0"/>
        <v>50</v>
      </c>
      <c r="D43" s="43">
        <v>29</v>
      </c>
      <c r="E43" s="78">
        <f t="shared" si="1"/>
        <v>0</v>
      </c>
      <c r="F43" s="37">
        <v>0</v>
      </c>
      <c r="G43" s="37">
        <v>0</v>
      </c>
      <c r="H43" s="37">
        <v>100</v>
      </c>
      <c r="I43" s="37">
        <v>0</v>
      </c>
      <c r="J43" s="32">
        <v>50</v>
      </c>
      <c r="K43" s="38"/>
      <c r="L43" s="38"/>
      <c r="M43" s="38"/>
      <c r="N43" s="38"/>
      <c r="O43" s="38"/>
      <c r="P43" s="29"/>
      <c r="Q43" s="29"/>
      <c r="R43" s="29"/>
      <c r="S43" s="30"/>
      <c r="T43" s="30"/>
      <c r="U43" s="30"/>
      <c r="V43" s="30"/>
      <c r="W43" s="30"/>
    </row>
    <row r="44" spans="1:23" x14ac:dyDescent="0.2">
      <c r="A44" s="58" t="s">
        <v>114</v>
      </c>
      <c r="B44" s="59">
        <f>AVERAGE($C$46,$C$45,C45)</f>
        <v>50</v>
      </c>
      <c r="C44" s="59">
        <f t="shared" si="0"/>
        <v>50</v>
      </c>
      <c r="D44" s="60">
        <v>28</v>
      </c>
      <c r="E44" s="82">
        <f t="shared" si="1"/>
        <v>0</v>
      </c>
      <c r="F44" s="37">
        <v>0</v>
      </c>
      <c r="G44" s="37">
        <v>0</v>
      </c>
      <c r="H44" s="37">
        <v>100</v>
      </c>
      <c r="I44" s="37">
        <v>0</v>
      </c>
      <c r="J44" s="32">
        <v>50</v>
      </c>
      <c r="K44" s="38"/>
      <c r="L44" s="38"/>
      <c r="M44" s="38"/>
      <c r="N44" s="38"/>
      <c r="O44" s="38"/>
      <c r="P44" s="29"/>
      <c r="Q44" s="29"/>
      <c r="R44" s="29"/>
      <c r="S44" s="30"/>
      <c r="T44" s="30"/>
      <c r="U44" s="30"/>
      <c r="V44" s="30"/>
      <c r="W44" s="30"/>
    </row>
    <row r="45" spans="1:23" x14ac:dyDescent="0.2">
      <c r="A45" s="53" t="s">
        <v>115</v>
      </c>
      <c r="B45" s="46">
        <f>AVERAGE(Tabelle18!$AE$5:$AE$105)</f>
        <v>50</v>
      </c>
      <c r="C45" s="46">
        <f t="shared" si="0"/>
        <v>50</v>
      </c>
      <c r="D45" s="43">
        <v>27</v>
      </c>
      <c r="E45" s="78">
        <f t="shared" si="1"/>
        <v>0</v>
      </c>
      <c r="F45" s="37">
        <v>0</v>
      </c>
      <c r="G45" s="37">
        <v>0</v>
      </c>
      <c r="H45" s="37">
        <v>100</v>
      </c>
      <c r="I45" s="37">
        <v>0</v>
      </c>
      <c r="J45" s="32">
        <v>50</v>
      </c>
      <c r="K45" s="38"/>
      <c r="L45" s="38"/>
      <c r="M45" s="38"/>
      <c r="N45" s="38"/>
      <c r="O45" s="38"/>
      <c r="P45" s="29"/>
      <c r="Q45" s="29"/>
      <c r="R45" s="29"/>
      <c r="S45" s="30"/>
      <c r="T45" s="30"/>
      <c r="U45" s="30"/>
      <c r="V45" s="30"/>
      <c r="W45" s="30"/>
    </row>
    <row r="46" spans="1:23" x14ac:dyDescent="0.2">
      <c r="A46" s="53" t="s">
        <v>116</v>
      </c>
      <c r="B46" s="46">
        <f>IF(Tabelle18!$AF$5=0,1.5,AVERAGE(Tabelle18!$AF$5:$AF$105))</f>
        <v>1.5</v>
      </c>
      <c r="C46" s="42">
        <f>IF(B46=0,0,100*ABS(B46-2))</f>
        <v>50</v>
      </c>
      <c r="D46" s="43">
        <v>26</v>
      </c>
      <c r="E46" s="78">
        <f t="shared" si="1"/>
        <v>0</v>
      </c>
      <c r="F46" s="37">
        <v>0</v>
      </c>
      <c r="G46" s="37">
        <v>0</v>
      </c>
      <c r="H46" s="37">
        <v>100</v>
      </c>
      <c r="I46" s="37">
        <v>0</v>
      </c>
      <c r="J46" s="32">
        <v>50</v>
      </c>
      <c r="K46" s="38"/>
      <c r="L46" s="38"/>
      <c r="M46" s="38"/>
      <c r="N46" s="38"/>
      <c r="O46" s="38"/>
      <c r="P46" s="29"/>
      <c r="Q46" s="29"/>
      <c r="R46" s="29"/>
      <c r="S46" s="30"/>
      <c r="T46" s="30"/>
      <c r="U46" s="30"/>
      <c r="V46" s="30"/>
      <c r="W46" s="30"/>
    </row>
    <row r="47" spans="1:23" x14ac:dyDescent="0.2">
      <c r="A47" s="58" t="s">
        <v>117</v>
      </c>
      <c r="B47" s="59">
        <f>AVERAGE(C48:C51)</f>
        <v>50</v>
      </c>
      <c r="C47" s="59">
        <f t="shared" si="0"/>
        <v>50</v>
      </c>
      <c r="D47" s="60">
        <v>25</v>
      </c>
      <c r="E47" s="82">
        <f t="shared" si="1"/>
        <v>0</v>
      </c>
      <c r="F47" s="37">
        <v>0</v>
      </c>
      <c r="G47" s="37">
        <v>0</v>
      </c>
      <c r="H47" s="37">
        <v>100</v>
      </c>
      <c r="I47" s="37">
        <v>0</v>
      </c>
      <c r="J47" s="32">
        <v>50</v>
      </c>
      <c r="K47" s="38"/>
      <c r="L47" s="38"/>
      <c r="M47" s="38"/>
      <c r="N47" s="38"/>
      <c r="O47" s="38"/>
      <c r="P47" s="29"/>
      <c r="Q47" s="29"/>
      <c r="R47" s="29"/>
      <c r="S47" s="30"/>
      <c r="T47" s="30"/>
      <c r="U47" s="30"/>
      <c r="V47" s="30"/>
      <c r="W47" s="30"/>
    </row>
    <row r="48" spans="1:23" x14ac:dyDescent="0.2">
      <c r="A48" s="28" t="s">
        <v>118</v>
      </c>
      <c r="B48" s="42">
        <f>AVERAGE(Tabelle18!$AG$5:$AG$105)</f>
        <v>50</v>
      </c>
      <c r="C48" s="42">
        <f t="shared" si="0"/>
        <v>50</v>
      </c>
      <c r="D48" s="43">
        <v>24</v>
      </c>
      <c r="E48" s="78">
        <f t="shared" si="1"/>
        <v>0</v>
      </c>
      <c r="F48" s="37">
        <v>0</v>
      </c>
      <c r="G48" s="37">
        <v>0</v>
      </c>
      <c r="H48" s="37">
        <v>100</v>
      </c>
      <c r="I48" s="37">
        <v>0</v>
      </c>
      <c r="J48" s="32">
        <v>50</v>
      </c>
      <c r="K48" s="38"/>
      <c r="L48" s="38"/>
      <c r="M48" s="38"/>
      <c r="N48" s="38"/>
      <c r="O48" s="38"/>
      <c r="P48" s="29"/>
      <c r="Q48" s="29"/>
      <c r="R48" s="29"/>
      <c r="S48" s="30"/>
      <c r="T48" s="30"/>
      <c r="U48" s="30"/>
      <c r="V48" s="30"/>
      <c r="W48" s="30"/>
    </row>
    <row r="49" spans="1:23" x14ac:dyDescent="0.2">
      <c r="A49" s="28" t="s">
        <v>119</v>
      </c>
      <c r="B49" s="42">
        <f>AVERAGE(Tabelle18!$AH$5:$AH$105)</f>
        <v>50</v>
      </c>
      <c r="C49" s="42">
        <f t="shared" si="0"/>
        <v>50</v>
      </c>
      <c r="D49" s="43">
        <v>23</v>
      </c>
      <c r="E49" s="78">
        <f t="shared" si="1"/>
        <v>0</v>
      </c>
      <c r="F49" s="37">
        <v>0</v>
      </c>
      <c r="G49" s="37">
        <v>0</v>
      </c>
      <c r="H49" s="37">
        <v>100</v>
      </c>
      <c r="I49" s="37">
        <v>0</v>
      </c>
      <c r="J49" s="32">
        <v>50</v>
      </c>
      <c r="K49" s="38"/>
      <c r="L49" s="38"/>
      <c r="M49" s="38"/>
      <c r="N49" s="38"/>
      <c r="O49" s="38"/>
      <c r="P49" s="29"/>
      <c r="Q49" s="29"/>
      <c r="R49" s="29"/>
      <c r="S49" s="30"/>
      <c r="T49" s="30"/>
      <c r="U49" s="30"/>
      <c r="V49" s="30"/>
      <c r="W49" s="30"/>
    </row>
    <row r="50" spans="1:23" x14ac:dyDescent="0.2">
      <c r="A50" s="28" t="s">
        <v>120</v>
      </c>
      <c r="B50" s="42">
        <f>IF(Tabelle18!$AI$5=0,1.5,AVERAGE(Tabelle18!$AI$5:$AI$105))</f>
        <v>1.5</v>
      </c>
      <c r="C50" s="42">
        <f>IF(B50=0,0,100*ABS(B50-2))</f>
        <v>50</v>
      </c>
      <c r="D50" s="43">
        <v>22</v>
      </c>
      <c r="E50" s="78">
        <f t="shared" si="1"/>
        <v>0</v>
      </c>
      <c r="F50" s="37">
        <v>0</v>
      </c>
      <c r="G50" s="37">
        <v>0</v>
      </c>
      <c r="H50" s="37">
        <v>100</v>
      </c>
      <c r="I50" s="37">
        <v>0</v>
      </c>
      <c r="J50" s="32">
        <v>50</v>
      </c>
      <c r="K50" s="38"/>
      <c r="L50" s="38"/>
      <c r="M50" s="38"/>
      <c r="N50" s="38"/>
      <c r="O50" s="38"/>
      <c r="P50" s="29"/>
      <c r="Q50" s="29"/>
      <c r="R50" s="29"/>
      <c r="S50" s="30"/>
      <c r="T50" s="30"/>
      <c r="U50" s="30"/>
      <c r="V50" s="30"/>
      <c r="W50" s="30"/>
    </row>
    <row r="51" spans="1:23" x14ac:dyDescent="0.2">
      <c r="A51" s="28" t="s">
        <v>121</v>
      </c>
      <c r="B51" s="42">
        <f>AVERAGE(Tabelle18!$AJ$5:$AJ$105)</f>
        <v>50</v>
      </c>
      <c r="C51" s="42">
        <f t="shared" si="0"/>
        <v>50</v>
      </c>
      <c r="D51" s="43">
        <v>21</v>
      </c>
      <c r="E51" s="78">
        <f t="shared" si="1"/>
        <v>0</v>
      </c>
      <c r="F51" s="37">
        <v>0</v>
      </c>
      <c r="G51" s="37">
        <v>0</v>
      </c>
      <c r="H51" s="37">
        <v>100</v>
      </c>
      <c r="I51" s="37">
        <v>0</v>
      </c>
      <c r="J51" s="32">
        <v>50</v>
      </c>
      <c r="K51" s="38"/>
      <c r="L51" s="38"/>
      <c r="M51" s="38"/>
      <c r="N51" s="38"/>
      <c r="O51" s="38"/>
      <c r="P51" s="29"/>
      <c r="Q51" s="29"/>
      <c r="R51" s="29"/>
      <c r="S51" s="30"/>
      <c r="T51" s="30"/>
      <c r="U51" s="30"/>
      <c r="V51" s="30"/>
      <c r="W51" s="30"/>
    </row>
    <row r="52" spans="1:23" x14ac:dyDescent="0.2">
      <c r="A52" s="61" t="s">
        <v>183</v>
      </c>
      <c r="B52" s="62">
        <f>AVERAGE(B53,B57,B61,B65,B68,B69)</f>
        <v>50</v>
      </c>
      <c r="C52" s="62">
        <f t="shared" si="0"/>
        <v>50</v>
      </c>
      <c r="D52" s="63">
        <v>20</v>
      </c>
      <c r="E52" s="83">
        <f t="shared" si="1"/>
        <v>0</v>
      </c>
      <c r="F52" s="37">
        <v>0</v>
      </c>
      <c r="G52" s="37">
        <v>0</v>
      </c>
      <c r="H52" s="37">
        <v>100</v>
      </c>
      <c r="I52" s="37">
        <v>100</v>
      </c>
      <c r="J52" s="32">
        <v>50</v>
      </c>
      <c r="K52" s="38"/>
      <c r="L52" s="38"/>
      <c r="M52" s="38"/>
      <c r="N52" s="38"/>
      <c r="O52" s="38"/>
      <c r="P52" s="29"/>
      <c r="Q52" s="29"/>
      <c r="R52" s="29"/>
      <c r="S52" s="30"/>
      <c r="T52" s="30"/>
      <c r="U52" s="30"/>
      <c r="V52" s="30"/>
      <c r="W52" s="30"/>
    </row>
    <row r="53" spans="1:23" x14ac:dyDescent="0.2">
      <c r="A53" s="64" t="s">
        <v>122</v>
      </c>
      <c r="B53" s="65">
        <f>AVERAGE($B$54:$B$56)</f>
        <v>50</v>
      </c>
      <c r="C53" s="65">
        <f t="shared" si="0"/>
        <v>50</v>
      </c>
      <c r="D53" s="66">
        <v>19</v>
      </c>
      <c r="E53" s="84">
        <f t="shared" si="1"/>
        <v>0</v>
      </c>
      <c r="F53" s="37">
        <v>0</v>
      </c>
      <c r="G53" s="37">
        <v>0</v>
      </c>
      <c r="H53" s="37">
        <v>0</v>
      </c>
      <c r="I53" s="37">
        <v>100</v>
      </c>
      <c r="J53" s="32">
        <v>50</v>
      </c>
      <c r="K53" s="38"/>
      <c r="L53" s="38"/>
      <c r="M53" s="38"/>
      <c r="N53" s="38"/>
      <c r="O53" s="38"/>
      <c r="P53" s="29"/>
      <c r="Q53" s="29"/>
      <c r="R53" s="29"/>
      <c r="S53" s="30"/>
      <c r="T53" s="30"/>
      <c r="U53" s="30"/>
      <c r="V53" s="30"/>
      <c r="W53" s="30"/>
    </row>
    <row r="54" spans="1:23" x14ac:dyDescent="0.2">
      <c r="A54" s="53" t="s">
        <v>123</v>
      </c>
      <c r="B54" s="46">
        <f>AVERAGE(Tabelle18!$AK$5:$AK$105)</f>
        <v>50</v>
      </c>
      <c r="C54" s="46">
        <f t="shared" si="0"/>
        <v>50</v>
      </c>
      <c r="D54" s="43">
        <v>18</v>
      </c>
      <c r="E54" s="78">
        <f t="shared" si="1"/>
        <v>0</v>
      </c>
      <c r="F54" s="37">
        <v>0</v>
      </c>
      <c r="G54" s="37">
        <v>0</v>
      </c>
      <c r="H54" s="37">
        <v>0</v>
      </c>
      <c r="I54" s="37">
        <v>100</v>
      </c>
      <c r="J54" s="32">
        <v>50</v>
      </c>
      <c r="K54" s="38"/>
      <c r="L54" s="38"/>
      <c r="M54" s="38"/>
      <c r="N54" s="38"/>
      <c r="O54" s="38"/>
      <c r="P54" s="29"/>
      <c r="Q54" s="29"/>
      <c r="R54" s="29"/>
      <c r="S54" s="30"/>
      <c r="T54" s="30"/>
      <c r="U54" s="30"/>
      <c r="V54" s="30"/>
      <c r="W54" s="30"/>
    </row>
    <row r="55" spans="1:23" x14ac:dyDescent="0.2">
      <c r="A55" s="53" t="s">
        <v>124</v>
      </c>
      <c r="B55" s="46">
        <f>AVERAGE(Tabelle18!$AL$5:$AL$105)</f>
        <v>50</v>
      </c>
      <c r="C55" s="46">
        <f t="shared" si="0"/>
        <v>50</v>
      </c>
      <c r="D55" s="43">
        <v>17</v>
      </c>
      <c r="E55" s="78">
        <f t="shared" si="1"/>
        <v>0</v>
      </c>
      <c r="F55" s="37">
        <v>0</v>
      </c>
      <c r="G55" s="37">
        <v>0</v>
      </c>
      <c r="H55" s="37">
        <v>0</v>
      </c>
      <c r="I55" s="37">
        <v>100</v>
      </c>
      <c r="J55" s="32">
        <v>50</v>
      </c>
      <c r="K55" s="38"/>
      <c r="L55" s="38"/>
      <c r="M55" s="38"/>
      <c r="N55" s="38"/>
      <c r="O55" s="38"/>
      <c r="P55" s="29"/>
      <c r="Q55" s="29"/>
      <c r="R55" s="29"/>
      <c r="S55" s="30"/>
      <c r="T55" s="30"/>
      <c r="U55" s="30"/>
      <c r="V55" s="30"/>
      <c r="W55" s="30"/>
    </row>
    <row r="56" spans="1:23" x14ac:dyDescent="0.2">
      <c r="A56" s="53" t="s">
        <v>118</v>
      </c>
      <c r="B56" s="46">
        <f>AVERAGE(Tabelle18!$AM$5:$AM$105)</f>
        <v>50</v>
      </c>
      <c r="C56" s="46">
        <f t="shared" si="0"/>
        <v>50</v>
      </c>
      <c r="D56" s="43">
        <v>16</v>
      </c>
      <c r="E56" s="78">
        <f t="shared" si="1"/>
        <v>0</v>
      </c>
      <c r="F56" s="37">
        <v>0</v>
      </c>
      <c r="G56" s="37">
        <v>0</v>
      </c>
      <c r="H56" s="37">
        <v>0</v>
      </c>
      <c r="I56" s="37">
        <v>100</v>
      </c>
      <c r="J56" s="32">
        <v>50</v>
      </c>
      <c r="K56" s="38"/>
      <c r="L56" s="38"/>
      <c r="M56" s="38"/>
      <c r="N56" s="38"/>
      <c r="O56" s="38"/>
      <c r="P56" s="29"/>
      <c r="Q56" s="29"/>
      <c r="R56" s="29"/>
      <c r="S56" s="30"/>
      <c r="T56" s="30"/>
      <c r="U56" s="30"/>
      <c r="V56" s="30"/>
      <c r="W56" s="30"/>
    </row>
    <row r="57" spans="1:23" x14ac:dyDescent="0.2">
      <c r="A57" s="64" t="s">
        <v>125</v>
      </c>
      <c r="B57" s="65">
        <f>AVERAGE($B$58:$B$60)</f>
        <v>50</v>
      </c>
      <c r="C57" s="65">
        <f t="shared" si="0"/>
        <v>50</v>
      </c>
      <c r="D57" s="66">
        <v>15</v>
      </c>
      <c r="E57" s="85">
        <f t="shared" si="1"/>
        <v>0</v>
      </c>
      <c r="F57" s="37">
        <v>0</v>
      </c>
      <c r="G57" s="37">
        <v>0</v>
      </c>
      <c r="H57" s="37">
        <v>0</v>
      </c>
      <c r="I57" s="37">
        <v>100</v>
      </c>
      <c r="J57" s="32">
        <v>50</v>
      </c>
      <c r="K57" s="38"/>
      <c r="L57" s="38"/>
      <c r="M57" s="38"/>
      <c r="N57" s="38"/>
      <c r="O57" s="38"/>
      <c r="P57" s="29"/>
      <c r="Q57" s="29"/>
      <c r="R57" s="29"/>
      <c r="S57" s="30"/>
      <c r="T57" s="30"/>
      <c r="U57" s="30"/>
      <c r="V57" s="30"/>
      <c r="W57" s="30"/>
    </row>
    <row r="58" spans="1:23" x14ac:dyDescent="0.2">
      <c r="A58" s="53" t="s">
        <v>126</v>
      </c>
      <c r="B58" s="46">
        <f>AVERAGE(Tabelle18!$AN$5:$AN$105)</f>
        <v>50</v>
      </c>
      <c r="C58" s="46">
        <f t="shared" si="0"/>
        <v>50</v>
      </c>
      <c r="D58" s="43">
        <v>14</v>
      </c>
      <c r="E58" s="78">
        <f t="shared" si="1"/>
        <v>0</v>
      </c>
      <c r="F58" s="37">
        <v>0</v>
      </c>
      <c r="G58" s="37">
        <v>0</v>
      </c>
      <c r="H58" s="37">
        <v>0</v>
      </c>
      <c r="I58" s="37">
        <v>100</v>
      </c>
      <c r="J58" s="32">
        <v>50</v>
      </c>
      <c r="K58" s="38"/>
      <c r="L58" s="38"/>
      <c r="M58" s="38"/>
      <c r="N58" s="38"/>
      <c r="O58" s="38"/>
      <c r="P58" s="29"/>
      <c r="Q58" s="29"/>
      <c r="R58" s="29"/>
      <c r="S58" s="30"/>
      <c r="T58" s="30"/>
      <c r="U58" s="30"/>
      <c r="V58" s="30"/>
      <c r="W58" s="30"/>
    </row>
    <row r="59" spans="1:23" x14ac:dyDescent="0.2">
      <c r="A59" s="53" t="s">
        <v>127</v>
      </c>
      <c r="B59" s="46">
        <f>AVERAGE(Tabelle18!$AO$5:$AO$105)</f>
        <v>50</v>
      </c>
      <c r="C59" s="46">
        <f t="shared" si="0"/>
        <v>50</v>
      </c>
      <c r="D59" s="43">
        <v>13</v>
      </c>
      <c r="E59" s="78">
        <f t="shared" si="1"/>
        <v>0</v>
      </c>
      <c r="F59" s="37">
        <v>0</v>
      </c>
      <c r="G59" s="37">
        <v>0</v>
      </c>
      <c r="H59" s="37">
        <v>0</v>
      </c>
      <c r="I59" s="37">
        <v>100</v>
      </c>
      <c r="J59" s="32">
        <v>50</v>
      </c>
      <c r="K59" s="38"/>
      <c r="L59" s="38"/>
      <c r="M59" s="38"/>
      <c r="N59" s="38"/>
      <c r="O59" s="38"/>
      <c r="P59" s="29"/>
      <c r="Q59" s="29"/>
      <c r="R59" s="29"/>
      <c r="S59" s="30"/>
      <c r="T59" s="30"/>
      <c r="U59" s="30"/>
      <c r="V59" s="30"/>
      <c r="W59" s="30"/>
    </row>
    <row r="60" spans="1:23" x14ac:dyDescent="0.2">
      <c r="A60" s="53" t="s">
        <v>128</v>
      </c>
      <c r="B60" s="46">
        <f>AVERAGE(Tabelle18!$AP$5:$AP$105)</f>
        <v>50</v>
      </c>
      <c r="C60" s="46">
        <f t="shared" si="0"/>
        <v>50</v>
      </c>
      <c r="D60" s="43">
        <v>12</v>
      </c>
      <c r="E60" s="78">
        <f t="shared" si="1"/>
        <v>0</v>
      </c>
      <c r="F60" s="37">
        <v>0</v>
      </c>
      <c r="G60" s="37">
        <v>0</v>
      </c>
      <c r="H60" s="37">
        <v>0</v>
      </c>
      <c r="I60" s="37">
        <v>100</v>
      </c>
      <c r="J60" s="32">
        <v>50</v>
      </c>
      <c r="K60" s="38"/>
      <c r="L60" s="38"/>
      <c r="M60" s="38"/>
      <c r="N60" s="38"/>
      <c r="O60" s="38"/>
      <c r="P60" s="29"/>
      <c r="Q60" s="29"/>
      <c r="R60" s="29"/>
      <c r="S60" s="30"/>
      <c r="T60" s="30"/>
      <c r="U60" s="30"/>
      <c r="V60" s="30"/>
      <c r="W60" s="30"/>
    </row>
    <row r="61" spans="1:23" x14ac:dyDescent="0.2">
      <c r="A61" s="64" t="s">
        <v>129</v>
      </c>
      <c r="B61" s="65">
        <f>AVERAGE(B62:B64)</f>
        <v>50</v>
      </c>
      <c r="C61" s="65">
        <f t="shared" si="0"/>
        <v>50</v>
      </c>
      <c r="D61" s="66">
        <v>11</v>
      </c>
      <c r="E61" s="85">
        <f t="shared" si="1"/>
        <v>0</v>
      </c>
      <c r="F61" s="37">
        <v>0</v>
      </c>
      <c r="G61" s="37">
        <v>0</v>
      </c>
      <c r="H61" s="37">
        <v>0</v>
      </c>
      <c r="I61" s="37">
        <v>100</v>
      </c>
      <c r="J61" s="32">
        <v>50</v>
      </c>
      <c r="K61" s="38"/>
      <c r="L61" s="38"/>
      <c r="M61" s="38"/>
      <c r="N61" s="38"/>
      <c r="O61" s="38"/>
      <c r="P61" s="29"/>
      <c r="Q61" s="29"/>
      <c r="R61" s="29"/>
      <c r="S61" s="30"/>
      <c r="T61" s="30"/>
      <c r="U61" s="30"/>
      <c r="V61" s="30"/>
      <c r="W61" s="30"/>
    </row>
    <row r="62" spans="1:23" x14ac:dyDescent="0.2">
      <c r="A62" s="53" t="s">
        <v>130</v>
      </c>
      <c r="B62" s="46">
        <f>AVERAGE(Tabelle18!$AQ$5:$AQ$105)</f>
        <v>50</v>
      </c>
      <c r="C62" s="46">
        <f t="shared" si="0"/>
        <v>50</v>
      </c>
      <c r="D62" s="43">
        <v>10</v>
      </c>
      <c r="E62" s="78">
        <f t="shared" si="1"/>
        <v>0</v>
      </c>
      <c r="F62" s="37">
        <v>0</v>
      </c>
      <c r="G62" s="37">
        <v>0</v>
      </c>
      <c r="H62" s="37">
        <v>0</v>
      </c>
      <c r="I62" s="37">
        <v>100</v>
      </c>
      <c r="J62" s="32">
        <v>50</v>
      </c>
      <c r="K62" s="38"/>
      <c r="L62" s="38"/>
      <c r="M62" s="38"/>
      <c r="N62" s="38"/>
      <c r="O62" s="38"/>
      <c r="P62" s="29"/>
      <c r="Q62" s="29"/>
      <c r="R62" s="29"/>
      <c r="S62" s="30"/>
      <c r="T62" s="30"/>
      <c r="U62" s="30"/>
      <c r="V62" s="30"/>
      <c r="W62" s="30"/>
    </row>
    <row r="63" spans="1:23" x14ac:dyDescent="0.2">
      <c r="A63" s="53" t="s">
        <v>131</v>
      </c>
      <c r="B63" s="46">
        <f>AVERAGE(Tabelle18!$AR$5:$AR$105)</f>
        <v>50</v>
      </c>
      <c r="C63" s="46">
        <f t="shared" si="0"/>
        <v>50</v>
      </c>
      <c r="D63" s="43">
        <v>9</v>
      </c>
      <c r="E63" s="78">
        <f t="shared" si="1"/>
        <v>0</v>
      </c>
      <c r="F63" s="37">
        <v>0</v>
      </c>
      <c r="G63" s="37">
        <v>0</v>
      </c>
      <c r="H63" s="37">
        <v>0</v>
      </c>
      <c r="I63" s="37">
        <v>100</v>
      </c>
      <c r="J63" s="32">
        <v>50</v>
      </c>
      <c r="K63" s="38"/>
      <c r="L63" s="38"/>
      <c r="M63" s="38"/>
      <c r="N63" s="38"/>
      <c r="O63" s="38"/>
      <c r="P63" s="29"/>
      <c r="Q63" s="29"/>
      <c r="R63" s="29"/>
      <c r="S63" s="30"/>
      <c r="T63" s="30"/>
      <c r="U63" s="30"/>
      <c r="V63" s="30"/>
      <c r="W63" s="30"/>
    </row>
    <row r="64" spans="1:23" x14ac:dyDescent="0.2">
      <c r="A64" s="53" t="s">
        <v>88</v>
      </c>
      <c r="B64" s="46">
        <f>AVERAGE(Tabelle18!$AS$5:$AS$105)</f>
        <v>50</v>
      </c>
      <c r="C64" s="46">
        <f t="shared" si="0"/>
        <v>50</v>
      </c>
      <c r="D64" s="43">
        <v>8</v>
      </c>
      <c r="E64" s="78">
        <f t="shared" si="1"/>
        <v>0</v>
      </c>
      <c r="F64" s="37">
        <v>0</v>
      </c>
      <c r="G64" s="37">
        <v>0</v>
      </c>
      <c r="H64" s="37">
        <v>0</v>
      </c>
      <c r="I64" s="37">
        <v>100</v>
      </c>
      <c r="J64" s="32">
        <v>50</v>
      </c>
      <c r="K64" s="38"/>
      <c r="L64" s="38"/>
      <c r="M64" s="38"/>
      <c r="N64" s="38"/>
      <c r="O64" s="38"/>
      <c r="P64" s="29"/>
      <c r="Q64" s="29"/>
      <c r="R64" s="29"/>
      <c r="S64" s="30"/>
      <c r="T64" s="30"/>
      <c r="U64" s="30"/>
      <c r="V64" s="30"/>
      <c r="W64" s="30"/>
    </row>
    <row r="65" spans="1:23" x14ac:dyDescent="0.2">
      <c r="A65" s="64" t="s">
        <v>132</v>
      </c>
      <c r="B65" s="65">
        <f>AVERAGE($B$66:$B$67)</f>
        <v>50</v>
      </c>
      <c r="C65" s="65">
        <f t="shared" si="0"/>
        <v>50</v>
      </c>
      <c r="D65" s="66">
        <v>7</v>
      </c>
      <c r="E65" s="85">
        <f t="shared" si="1"/>
        <v>0</v>
      </c>
      <c r="F65" s="37">
        <v>0</v>
      </c>
      <c r="G65" s="37">
        <v>0</v>
      </c>
      <c r="H65" s="37">
        <v>0</v>
      </c>
      <c r="I65" s="37">
        <v>100</v>
      </c>
      <c r="J65" s="32">
        <v>50</v>
      </c>
      <c r="K65" s="38"/>
      <c r="L65" s="38"/>
      <c r="M65" s="38"/>
      <c r="N65" s="38"/>
      <c r="O65" s="38"/>
      <c r="P65" s="29"/>
      <c r="Q65" s="29"/>
      <c r="R65" s="29"/>
      <c r="S65" s="30"/>
      <c r="T65" s="30"/>
      <c r="U65" s="30"/>
      <c r="V65" s="30"/>
      <c r="W65" s="30"/>
    </row>
    <row r="66" spans="1:23" x14ac:dyDescent="0.2">
      <c r="A66" s="53" t="s">
        <v>133</v>
      </c>
      <c r="B66" s="46">
        <f>AVERAGE(Tabelle18!$AT$5:$AT$105)</f>
        <v>50</v>
      </c>
      <c r="C66" s="46">
        <f t="shared" si="0"/>
        <v>50</v>
      </c>
      <c r="D66" s="43">
        <v>6</v>
      </c>
      <c r="E66" s="78">
        <f t="shared" si="1"/>
        <v>0</v>
      </c>
      <c r="F66" s="37">
        <v>0</v>
      </c>
      <c r="G66" s="37">
        <v>0</v>
      </c>
      <c r="H66" s="37">
        <v>0</v>
      </c>
      <c r="I66" s="37">
        <v>100</v>
      </c>
      <c r="J66" s="32">
        <v>50</v>
      </c>
      <c r="K66" s="38"/>
      <c r="L66" s="38"/>
      <c r="M66" s="38"/>
      <c r="N66" s="38"/>
      <c r="O66" s="38"/>
      <c r="P66" s="29"/>
      <c r="Q66" s="29"/>
      <c r="R66" s="29"/>
      <c r="S66" s="30"/>
      <c r="T66" s="30"/>
      <c r="U66" s="30"/>
      <c r="V66" s="30"/>
      <c r="W66" s="30"/>
    </row>
    <row r="67" spans="1:23" x14ac:dyDescent="0.2">
      <c r="A67" s="53" t="s">
        <v>134</v>
      </c>
      <c r="B67" s="46">
        <f>AVERAGE(Tabelle18!$AU$5:$AU$105)</f>
        <v>50</v>
      </c>
      <c r="C67" s="46">
        <f t="shared" si="0"/>
        <v>50</v>
      </c>
      <c r="D67" s="43">
        <v>5</v>
      </c>
      <c r="E67" s="78">
        <f t="shared" si="1"/>
        <v>0</v>
      </c>
      <c r="F67" s="37">
        <v>0</v>
      </c>
      <c r="G67" s="37">
        <v>0</v>
      </c>
      <c r="H67" s="37">
        <v>0</v>
      </c>
      <c r="I67" s="37">
        <v>100</v>
      </c>
      <c r="J67" s="32">
        <v>50</v>
      </c>
      <c r="K67" s="38"/>
      <c r="L67" s="38"/>
      <c r="M67" s="38"/>
      <c r="N67" s="38"/>
      <c r="O67" s="38"/>
      <c r="P67" s="29"/>
      <c r="Q67" s="29"/>
      <c r="R67" s="29"/>
      <c r="S67" s="30"/>
      <c r="T67" s="30"/>
      <c r="U67" s="30"/>
      <c r="V67" s="30"/>
      <c r="W67" s="30"/>
    </row>
    <row r="68" spans="1:23" x14ac:dyDescent="0.2">
      <c r="A68" s="64" t="s">
        <v>135</v>
      </c>
      <c r="B68" s="65">
        <f>AVERAGE(Tabelle18!$AV$5:$AV$105)</f>
        <v>50</v>
      </c>
      <c r="C68" s="65">
        <f t="shared" si="0"/>
        <v>50</v>
      </c>
      <c r="D68" s="66">
        <v>4</v>
      </c>
      <c r="E68" s="85">
        <f t="shared" si="1"/>
        <v>0</v>
      </c>
      <c r="F68" s="37">
        <v>0</v>
      </c>
      <c r="G68" s="37">
        <v>0</v>
      </c>
      <c r="H68" s="37">
        <v>0</v>
      </c>
      <c r="I68" s="37">
        <v>100</v>
      </c>
      <c r="J68" s="32">
        <v>50</v>
      </c>
      <c r="K68" s="38"/>
      <c r="L68" s="38"/>
      <c r="M68" s="38"/>
      <c r="N68" s="38"/>
      <c r="O68" s="38"/>
      <c r="P68" s="29"/>
      <c r="Q68" s="29"/>
      <c r="R68" s="29"/>
      <c r="S68" s="30"/>
      <c r="T68" s="30"/>
      <c r="U68" s="30"/>
      <c r="V68" s="30"/>
      <c r="W68" s="30"/>
    </row>
    <row r="69" spans="1:23" x14ac:dyDescent="0.2">
      <c r="A69" s="64" t="s">
        <v>136</v>
      </c>
      <c r="B69" s="65">
        <f>AVERAGE($B$70:$B$71)</f>
        <v>50</v>
      </c>
      <c r="C69" s="65">
        <f t="shared" si="0"/>
        <v>50</v>
      </c>
      <c r="D69" s="66">
        <v>3</v>
      </c>
      <c r="E69" s="85">
        <f t="shared" si="1"/>
        <v>0</v>
      </c>
      <c r="F69" s="37">
        <v>0</v>
      </c>
      <c r="G69" s="37">
        <v>0</v>
      </c>
      <c r="H69" s="37">
        <v>0</v>
      </c>
      <c r="I69" s="37">
        <v>100</v>
      </c>
      <c r="J69" s="32">
        <v>50</v>
      </c>
      <c r="K69" s="38"/>
      <c r="L69" s="38"/>
      <c r="M69" s="38"/>
      <c r="N69" s="38"/>
      <c r="O69" s="38"/>
      <c r="P69" s="29"/>
      <c r="Q69" s="29"/>
      <c r="R69" s="29"/>
      <c r="S69" s="30"/>
      <c r="T69" s="30"/>
      <c r="U69" s="30"/>
      <c r="V69" s="30"/>
      <c r="W69" s="30"/>
    </row>
    <row r="70" spans="1:23" x14ac:dyDescent="0.2">
      <c r="A70" s="28" t="s">
        <v>137</v>
      </c>
      <c r="B70" s="42">
        <f>AVERAGE(Tabelle18!$AW$5:$AW$105)</f>
        <v>50</v>
      </c>
      <c r="C70" s="42">
        <f t="shared" ref="C70:C71" si="2">B70</f>
        <v>50</v>
      </c>
      <c r="D70" s="90">
        <v>2</v>
      </c>
      <c r="E70" s="78">
        <f t="shared" ref="E70:E71" si="3">C70-50</f>
        <v>0</v>
      </c>
      <c r="F70" s="37">
        <v>0</v>
      </c>
      <c r="G70" s="37">
        <v>0</v>
      </c>
      <c r="H70" s="37">
        <v>0</v>
      </c>
      <c r="I70" s="37">
        <v>100</v>
      </c>
      <c r="J70" s="32">
        <v>50</v>
      </c>
      <c r="K70" s="38"/>
      <c r="L70" s="38"/>
      <c r="M70" s="38"/>
      <c r="N70" s="38"/>
      <c r="O70" s="38"/>
      <c r="P70" s="29"/>
      <c r="Q70" s="29"/>
      <c r="R70" s="29"/>
      <c r="S70" s="30"/>
      <c r="T70" s="30"/>
      <c r="U70" s="30"/>
      <c r="V70" s="30"/>
      <c r="W70" s="30"/>
    </row>
    <row r="71" spans="1:23" x14ac:dyDescent="0.2">
      <c r="A71" s="28" t="s">
        <v>138</v>
      </c>
      <c r="B71" s="42">
        <f>AVERAGE(Tabelle18!$AX$5:$AX$105)</f>
        <v>50</v>
      </c>
      <c r="C71" s="42">
        <f t="shared" si="2"/>
        <v>50</v>
      </c>
      <c r="D71" s="91">
        <v>1</v>
      </c>
      <c r="E71" s="92">
        <f t="shared" si="3"/>
        <v>0</v>
      </c>
      <c r="F71" s="37">
        <v>0</v>
      </c>
      <c r="G71" s="37">
        <v>0</v>
      </c>
      <c r="H71" s="37">
        <v>0</v>
      </c>
      <c r="I71" s="37">
        <v>100</v>
      </c>
      <c r="J71" s="32">
        <v>50</v>
      </c>
      <c r="K71" s="38"/>
      <c r="L71" s="38"/>
      <c r="M71" s="38"/>
      <c r="N71" s="38"/>
      <c r="O71" s="38"/>
      <c r="P71" s="29"/>
      <c r="Q71" s="29"/>
      <c r="R71" s="29"/>
      <c r="S71" s="30"/>
      <c r="T71" s="30"/>
      <c r="U71" s="30"/>
      <c r="V71" s="30"/>
      <c r="W71" s="30"/>
    </row>
    <row r="72" spans="1:23" x14ac:dyDescent="0.2">
      <c r="A72" s="29"/>
      <c r="B72" s="29"/>
      <c r="C72" s="29"/>
      <c r="D72" s="29"/>
      <c r="E72" s="29"/>
      <c r="F72" s="32"/>
      <c r="G72" s="32"/>
      <c r="H72" s="32"/>
      <c r="I72" s="88"/>
      <c r="J72" s="68"/>
      <c r="K72" s="68"/>
      <c r="L72" s="68"/>
      <c r="M72" s="68"/>
      <c r="N72" s="68"/>
      <c r="O72" s="29"/>
      <c r="P72" s="29"/>
      <c r="Q72" s="29"/>
      <c r="R72" s="29"/>
      <c r="S72" s="30"/>
      <c r="T72" s="30"/>
      <c r="U72" s="30"/>
      <c r="V72" s="30"/>
      <c r="W72" s="30"/>
    </row>
    <row r="73" spans="1:23" ht="12.75" customHeight="1" x14ac:dyDescent="0.2">
      <c r="A73" s="29"/>
      <c r="B73" s="29"/>
      <c r="C73" s="29"/>
      <c r="D73" s="29"/>
      <c r="E73" s="29"/>
      <c r="F73" s="256" t="str">
        <f>HYPERLINK("#home!a1","Home")</f>
        <v>Home</v>
      </c>
      <c r="G73" s="257"/>
      <c r="H73" s="263" t="str">
        <f>HYPERLINK("#Tabelle20!a1","Ich möchte etwas verändern!")</f>
        <v>Ich möchte etwas verändern!</v>
      </c>
      <c r="I73" s="264"/>
      <c r="J73" s="68"/>
      <c r="K73" s="68"/>
      <c r="L73" s="68"/>
      <c r="M73" s="68"/>
      <c r="N73" s="68"/>
      <c r="O73" s="29"/>
      <c r="P73" s="29"/>
      <c r="Q73" s="29"/>
      <c r="R73" s="29"/>
      <c r="S73" s="30"/>
      <c r="T73" s="30"/>
      <c r="U73" s="30"/>
      <c r="V73" s="30"/>
      <c r="W73" s="30"/>
    </row>
    <row r="74" spans="1:23" ht="12.75" customHeight="1" x14ac:dyDescent="0.2">
      <c r="A74" s="29"/>
      <c r="B74" s="29"/>
      <c r="C74" s="29"/>
      <c r="D74" s="29"/>
      <c r="E74" s="29"/>
      <c r="F74" s="256" t="str">
        <f>HYPERLINK("#Tabelle17!a1","zurück")</f>
        <v>zurück</v>
      </c>
      <c r="G74" s="257"/>
      <c r="H74" s="265"/>
      <c r="I74" s="266"/>
      <c r="J74" s="88"/>
      <c r="K74" s="68"/>
      <c r="L74" s="68"/>
      <c r="M74" s="68"/>
      <c r="N74" s="68"/>
      <c r="O74" s="29"/>
      <c r="P74" s="29"/>
      <c r="Q74" s="29"/>
      <c r="R74" s="29"/>
      <c r="S74" s="30"/>
      <c r="T74" s="30"/>
      <c r="U74" s="30"/>
      <c r="V74" s="30"/>
      <c r="W74" s="30"/>
    </row>
    <row r="75" spans="1:23" x14ac:dyDescent="0.2">
      <c r="A75" s="29"/>
      <c r="B75" s="29"/>
      <c r="C75" s="29"/>
      <c r="D75" s="29"/>
      <c r="E75"/>
      <c r="F75" s="32"/>
      <c r="G75" s="32"/>
      <c r="H75" s="89"/>
      <c r="I75" s="74"/>
      <c r="J75" s="75"/>
      <c r="K75" s="68"/>
      <c r="L75" s="68"/>
      <c r="M75" s="68"/>
      <c r="N75" s="68"/>
      <c r="O75" s="29"/>
      <c r="P75" s="29"/>
      <c r="Q75" s="29"/>
      <c r="R75" s="29"/>
      <c r="S75" s="30"/>
      <c r="T75" s="30"/>
      <c r="U75" s="30"/>
      <c r="V75" s="30"/>
      <c r="W75" s="30"/>
    </row>
    <row r="76" spans="1:23" x14ac:dyDescent="0.2">
      <c r="I76" s="93"/>
      <c r="J76" s="93"/>
      <c r="K76" s="93"/>
      <c r="L76" s="93"/>
      <c r="M76" s="93"/>
      <c r="N76" s="93"/>
    </row>
    <row r="77" spans="1:23" x14ac:dyDescent="0.2">
      <c r="I77" s="93"/>
      <c r="J77" s="93"/>
      <c r="K77" s="93"/>
      <c r="L77" s="93"/>
      <c r="M77" s="93"/>
      <c r="N77" s="93"/>
    </row>
  </sheetData>
  <sheetProtection algorithmName="SHA-512" hashValue="kzSZbXKOAIQd0hOZvSfX8Z9zecPu5nGSjik60aJALpu041V2A+Ee6bMVSqVc34ycSdXTOwDbVQY01adAWlud2Q==" saltValue="tIKLLMJbIgJeIAgTSl+XnQ==" spinCount="100000" sheet="1" objects="1" scenarios="1"/>
  <mergeCells count="3">
    <mergeCell ref="F73:G73"/>
    <mergeCell ref="H73:I74"/>
    <mergeCell ref="F74:G74"/>
  </mergeCells>
  <conditionalFormatting sqref="E2:E71">
    <cfRule type="dataBar" priority="1">
      <dataBar>
        <cfvo type="num" val="-50"/>
        <cfvo type="num" val="50"/>
        <color rgb="FF63C384"/>
      </dataBar>
      <extLst>
        <ext xmlns:x14="http://schemas.microsoft.com/office/spreadsheetml/2009/9/main" uri="{B025F937-C7B1-47D3-B67F-A62EFF666E3E}">
          <x14:id>{4FF27EA2-A67B-485F-95F3-BD6CBC2ED16F}</x14:id>
        </ext>
      </extLst>
    </cfRule>
  </conditionalFormatting>
  <pageMargins left="0.7" right="0.7" top="0.78740157499999996" bottom="0.78740157499999996" header="0.3" footer="0.3"/>
  <pageSetup paperSize="9" scale="45" orientation="portrait" r:id="rId1"/>
  <rowBreaks count="1" manualBreakCount="1">
    <brk id="77" max="16383" man="1"/>
  </rowBreaks>
  <colBreaks count="1" manualBreakCount="1">
    <brk id="6" max="71" man="1"/>
  </colBreaks>
  <drawing r:id="rId2"/>
  <extLst>
    <ext xmlns:x14="http://schemas.microsoft.com/office/spreadsheetml/2009/9/main" uri="{78C0D931-6437-407d-A8EE-F0AAD7539E65}">
      <x14:conditionalFormattings>
        <x14:conditionalFormatting xmlns:xm="http://schemas.microsoft.com/office/excel/2006/main">
          <x14:cfRule type="dataBar" id="{4FF27EA2-A67B-485F-95F3-BD6CBC2ED16F}">
            <x14:dataBar minLength="0" maxLength="100" gradient="0" axisPosition="middle">
              <x14:cfvo type="num">
                <xm:f>-50</xm:f>
              </x14:cfvo>
              <x14:cfvo type="num">
                <xm:f>50</xm:f>
              </x14:cfvo>
              <x14:negativeFillColor theme="8"/>
              <x14:axisColor rgb="FF000000"/>
            </x14:dataBar>
          </x14:cfRule>
          <xm:sqref>E2:E71</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dimension ref="A1:H168"/>
  <sheetViews>
    <sheetView showGridLines="0" workbookViewId="0">
      <selection activeCell="G94" sqref="G94"/>
    </sheetView>
  </sheetViews>
  <sheetFormatPr baseColWidth="10" defaultRowHeight="12.75" x14ac:dyDescent="0.2"/>
  <cols>
    <col min="1" max="1" width="11.42578125" style="10"/>
    <col min="2" max="2" width="32.42578125" style="10" customWidth="1"/>
    <col min="3" max="3" width="2.85546875" style="10" customWidth="1"/>
    <col min="4" max="4" width="46.85546875" style="10" customWidth="1"/>
    <col min="5" max="8" width="11.42578125" style="10"/>
    <col min="9" max="16384" width="11.42578125" style="172"/>
  </cols>
  <sheetData>
    <row r="1" spans="1:8" ht="36" customHeight="1" x14ac:dyDescent="0.2">
      <c r="A1"/>
      <c r="B1" s="277" t="s">
        <v>459</v>
      </c>
      <c r="C1" s="277"/>
      <c r="D1" s="277"/>
      <c r="E1"/>
      <c r="F1"/>
      <c r="G1"/>
      <c r="H1"/>
    </row>
    <row r="2" spans="1:8" ht="57.75" customHeight="1" x14ac:dyDescent="0.2">
      <c r="A2"/>
      <c r="B2" s="278" t="s">
        <v>347</v>
      </c>
      <c r="C2" s="278"/>
      <c r="D2" s="278"/>
      <c r="E2"/>
      <c r="F2"/>
      <c r="G2"/>
      <c r="H2"/>
    </row>
    <row r="3" spans="1:8" x14ac:dyDescent="0.2">
      <c r="A3"/>
      <c r="B3" s="279" t="s">
        <v>346</v>
      </c>
      <c r="C3" s="280"/>
      <c r="D3" s="280"/>
      <c r="E3"/>
      <c r="F3"/>
      <c r="G3"/>
      <c r="H3"/>
    </row>
    <row r="4" spans="1:8" ht="11.25" customHeight="1" thickBot="1" x14ac:dyDescent="0.25">
      <c r="A4"/>
      <c r="B4" s="181"/>
      <c r="C4" s="181"/>
      <c r="D4" s="181"/>
      <c r="E4"/>
      <c r="F4"/>
      <c r="G4"/>
      <c r="H4"/>
    </row>
    <row r="5" spans="1:8" ht="15" customHeight="1" thickBot="1" x14ac:dyDescent="0.25">
      <c r="A5" s="182"/>
      <c r="B5" s="183"/>
      <c r="C5" s="183"/>
      <c r="D5" s="184"/>
      <c r="E5"/>
      <c r="F5"/>
      <c r="G5"/>
      <c r="H5"/>
    </row>
    <row r="6" spans="1:8" ht="16.5" customHeight="1" thickBot="1" x14ac:dyDescent="0.25">
      <c r="A6"/>
      <c r="B6" s="169" t="s">
        <v>295</v>
      </c>
      <c r="C6" s="289"/>
      <c r="D6" s="290"/>
      <c r="E6"/>
      <c r="F6"/>
      <c r="G6"/>
      <c r="H6"/>
    </row>
    <row r="7" spans="1:8" hidden="1" x14ac:dyDescent="0.2">
      <c r="C7" s="25" t="s">
        <v>354</v>
      </c>
    </row>
    <row r="8" spans="1:8" hidden="1" x14ac:dyDescent="0.2">
      <c r="C8" t="s">
        <v>355</v>
      </c>
    </row>
    <row r="9" spans="1:8" hidden="1" x14ac:dyDescent="0.2">
      <c r="C9" t="s">
        <v>356</v>
      </c>
    </row>
    <row r="10" spans="1:8" hidden="1" x14ac:dyDescent="0.2">
      <c r="C10" t="s">
        <v>357</v>
      </c>
    </row>
    <row r="11" spans="1:8" hidden="1" x14ac:dyDescent="0.2">
      <c r="C11" s="25" t="s">
        <v>358</v>
      </c>
    </row>
    <row r="12" spans="1:8" hidden="1" x14ac:dyDescent="0.2">
      <c r="C12" t="s">
        <v>359</v>
      </c>
    </row>
    <row r="13" spans="1:8" hidden="1" x14ac:dyDescent="0.2">
      <c r="C13" t="s">
        <v>360</v>
      </c>
    </row>
    <row r="14" spans="1:8" hidden="1" x14ac:dyDescent="0.2">
      <c r="C14" t="s">
        <v>361</v>
      </c>
    </row>
    <row r="15" spans="1:8" hidden="1" x14ac:dyDescent="0.2">
      <c r="C15" t="s">
        <v>362</v>
      </c>
    </row>
    <row r="16" spans="1:8" hidden="1" x14ac:dyDescent="0.2">
      <c r="C16" t="s">
        <v>363</v>
      </c>
    </row>
    <row r="17" spans="3:3" hidden="1" x14ac:dyDescent="0.2">
      <c r="C17" t="s">
        <v>364</v>
      </c>
    </row>
    <row r="18" spans="3:3" hidden="1" x14ac:dyDescent="0.2">
      <c r="C18" t="s">
        <v>365</v>
      </c>
    </row>
    <row r="19" spans="3:3" hidden="1" x14ac:dyDescent="0.2">
      <c r="C19" t="s">
        <v>366</v>
      </c>
    </row>
    <row r="20" spans="3:3" hidden="1" x14ac:dyDescent="0.2">
      <c r="C20" t="s">
        <v>367</v>
      </c>
    </row>
    <row r="21" spans="3:3" hidden="1" x14ac:dyDescent="0.2">
      <c r="C21" t="s">
        <v>368</v>
      </c>
    </row>
    <row r="22" spans="3:3" hidden="1" x14ac:dyDescent="0.2">
      <c r="C22" t="s">
        <v>369</v>
      </c>
    </row>
    <row r="23" spans="3:3" hidden="1" x14ac:dyDescent="0.2">
      <c r="C23" t="s">
        <v>370</v>
      </c>
    </row>
    <row r="24" spans="3:3" hidden="1" x14ac:dyDescent="0.2">
      <c r="C24" t="s">
        <v>371</v>
      </c>
    </row>
    <row r="25" spans="3:3" hidden="1" x14ac:dyDescent="0.2">
      <c r="C25" s="25" t="s">
        <v>372</v>
      </c>
    </row>
    <row r="26" spans="3:3" hidden="1" x14ac:dyDescent="0.2">
      <c r="C26" t="s">
        <v>373</v>
      </c>
    </row>
    <row r="27" spans="3:3" hidden="1" x14ac:dyDescent="0.2">
      <c r="C27" t="s">
        <v>374</v>
      </c>
    </row>
    <row r="28" spans="3:3" hidden="1" x14ac:dyDescent="0.2">
      <c r="C28" t="s">
        <v>375</v>
      </c>
    </row>
    <row r="29" spans="3:3" hidden="1" x14ac:dyDescent="0.2">
      <c r="C29" t="s">
        <v>376</v>
      </c>
    </row>
    <row r="30" spans="3:3" hidden="1" x14ac:dyDescent="0.2">
      <c r="C30" t="s">
        <v>377</v>
      </c>
    </row>
    <row r="31" spans="3:3" hidden="1" x14ac:dyDescent="0.2">
      <c r="C31" t="s">
        <v>378</v>
      </c>
    </row>
    <row r="32" spans="3:3" hidden="1" x14ac:dyDescent="0.2">
      <c r="C32" t="s">
        <v>379</v>
      </c>
    </row>
    <row r="33" spans="3:3" hidden="1" x14ac:dyDescent="0.2">
      <c r="C33" t="s">
        <v>380</v>
      </c>
    </row>
    <row r="34" spans="3:3" hidden="1" x14ac:dyDescent="0.2">
      <c r="C34" t="s">
        <v>381</v>
      </c>
    </row>
    <row r="35" spans="3:3" hidden="1" x14ac:dyDescent="0.2">
      <c r="C35" t="s">
        <v>382</v>
      </c>
    </row>
    <row r="36" spans="3:3" hidden="1" x14ac:dyDescent="0.2">
      <c r="C36" s="25" t="s">
        <v>383</v>
      </c>
    </row>
    <row r="37" spans="3:3" hidden="1" x14ac:dyDescent="0.2">
      <c r="C37" s="25" t="s">
        <v>384</v>
      </c>
    </row>
    <row r="38" spans="3:3" hidden="1" x14ac:dyDescent="0.2">
      <c r="C38" s="25" t="s">
        <v>385</v>
      </c>
    </row>
    <row r="39" spans="3:3" hidden="1" x14ac:dyDescent="0.2">
      <c r="C39" s="25" t="s">
        <v>386</v>
      </c>
    </row>
    <row r="40" spans="3:3" hidden="1" x14ac:dyDescent="0.2">
      <c r="C40" s="25" t="s">
        <v>387</v>
      </c>
    </row>
    <row r="41" spans="3:3" hidden="1" x14ac:dyDescent="0.2">
      <c r="C41" s="25" t="s">
        <v>388</v>
      </c>
    </row>
    <row r="42" spans="3:3" hidden="1" x14ac:dyDescent="0.2">
      <c r="C42" s="25" t="s">
        <v>389</v>
      </c>
    </row>
    <row r="43" spans="3:3" hidden="1" x14ac:dyDescent="0.2">
      <c r="C43" s="25" t="s">
        <v>390</v>
      </c>
    </row>
    <row r="44" spans="3:3" hidden="1" x14ac:dyDescent="0.2">
      <c r="C44" s="25" t="s">
        <v>391</v>
      </c>
    </row>
    <row r="45" spans="3:3" hidden="1" x14ac:dyDescent="0.2">
      <c r="C45" s="25" t="s">
        <v>392</v>
      </c>
    </row>
    <row r="46" spans="3:3" hidden="1" x14ac:dyDescent="0.2">
      <c r="C46" s="25" t="s">
        <v>393</v>
      </c>
    </row>
    <row r="47" spans="3:3" hidden="1" x14ac:dyDescent="0.2">
      <c r="C47" s="25" t="s">
        <v>394</v>
      </c>
    </row>
    <row r="48" spans="3:3" hidden="1" x14ac:dyDescent="0.2">
      <c r="C48" s="25" t="s">
        <v>138</v>
      </c>
    </row>
    <row r="49" spans="3:3" hidden="1" x14ac:dyDescent="0.2">
      <c r="C49" s="25" t="s">
        <v>395</v>
      </c>
    </row>
    <row r="50" spans="3:3" hidden="1" x14ac:dyDescent="0.2">
      <c r="C50" s="25" t="s">
        <v>396</v>
      </c>
    </row>
    <row r="51" spans="3:3" hidden="1" x14ac:dyDescent="0.2">
      <c r="C51" s="25" t="s">
        <v>397</v>
      </c>
    </row>
    <row r="52" spans="3:3" hidden="1" x14ac:dyDescent="0.2">
      <c r="C52" s="25" t="s">
        <v>398</v>
      </c>
    </row>
    <row r="53" spans="3:3" hidden="1" x14ac:dyDescent="0.2">
      <c r="C53" s="25" t="s">
        <v>399</v>
      </c>
    </row>
    <row r="54" spans="3:3" hidden="1" x14ac:dyDescent="0.2">
      <c r="C54" s="25" t="s">
        <v>400</v>
      </c>
    </row>
    <row r="55" spans="3:3" hidden="1" x14ac:dyDescent="0.2">
      <c r="C55" s="25" t="s">
        <v>401</v>
      </c>
    </row>
    <row r="56" spans="3:3" hidden="1" x14ac:dyDescent="0.2">
      <c r="C56" s="25" t="s">
        <v>402</v>
      </c>
    </row>
    <row r="57" spans="3:3" hidden="1" x14ac:dyDescent="0.2">
      <c r="C57" s="25" t="s">
        <v>403</v>
      </c>
    </row>
    <row r="58" spans="3:3" hidden="1" x14ac:dyDescent="0.2">
      <c r="C58" s="25" t="s">
        <v>404</v>
      </c>
    </row>
    <row r="59" spans="3:3" hidden="1" x14ac:dyDescent="0.2">
      <c r="C59" s="25" t="s">
        <v>405</v>
      </c>
    </row>
    <row r="60" spans="3:3" hidden="1" x14ac:dyDescent="0.2">
      <c r="C60" s="25" t="s">
        <v>406</v>
      </c>
    </row>
    <row r="61" spans="3:3" hidden="1" x14ac:dyDescent="0.2">
      <c r="C61" s="25" t="s">
        <v>407</v>
      </c>
    </row>
    <row r="62" spans="3:3" hidden="1" x14ac:dyDescent="0.2">
      <c r="C62" s="25" t="s">
        <v>408</v>
      </c>
    </row>
    <row r="63" spans="3:3" hidden="1" x14ac:dyDescent="0.2">
      <c r="C63" s="25" t="s">
        <v>409</v>
      </c>
    </row>
    <row r="64" spans="3:3" hidden="1" x14ac:dyDescent="0.2">
      <c r="C64" s="25" t="s">
        <v>410</v>
      </c>
    </row>
    <row r="65" spans="1:8" hidden="1" x14ac:dyDescent="0.2">
      <c r="C65" s="25" t="s">
        <v>411</v>
      </c>
    </row>
    <row r="66" spans="1:8" hidden="1" x14ac:dyDescent="0.2">
      <c r="C66" s="25" t="s">
        <v>412</v>
      </c>
    </row>
    <row r="67" spans="1:8" hidden="1" x14ac:dyDescent="0.2">
      <c r="C67" s="25" t="s">
        <v>413</v>
      </c>
    </row>
    <row r="68" spans="1:8" hidden="1" x14ac:dyDescent="0.2">
      <c r="C68" s="25" t="s">
        <v>414</v>
      </c>
    </row>
    <row r="69" spans="1:8" hidden="1" x14ac:dyDescent="0.2">
      <c r="C69" s="25" t="s">
        <v>415</v>
      </c>
    </row>
    <row r="70" spans="1:8" hidden="1" x14ac:dyDescent="0.2">
      <c r="C70" s="25" t="s">
        <v>416</v>
      </c>
    </row>
    <row r="71" spans="1:8" hidden="1" x14ac:dyDescent="0.2">
      <c r="C71" s="25" t="s">
        <v>417</v>
      </c>
    </row>
    <row r="72" spans="1:8" hidden="1" x14ac:dyDescent="0.2">
      <c r="C72" s="25" t="s">
        <v>418</v>
      </c>
    </row>
    <row r="73" spans="1:8" hidden="1" x14ac:dyDescent="0.2">
      <c r="C73" s="25" t="s">
        <v>419</v>
      </c>
    </row>
    <row r="74" spans="1:8" hidden="1" x14ac:dyDescent="0.2">
      <c r="C74" s="25" t="s">
        <v>420</v>
      </c>
    </row>
    <row r="75" spans="1:8" hidden="1" x14ac:dyDescent="0.2">
      <c r="C75" s="25" t="s">
        <v>421</v>
      </c>
    </row>
    <row r="76" spans="1:8" hidden="1" x14ac:dyDescent="0.2">
      <c r="C76" s="25" t="s">
        <v>422</v>
      </c>
    </row>
    <row r="77" spans="1:8" ht="13.5" hidden="1" thickBot="1" x14ac:dyDescent="0.25">
      <c r="C77" s="25" t="s">
        <v>423</v>
      </c>
    </row>
    <row r="78" spans="1:8" ht="16.5" customHeight="1" x14ac:dyDescent="0.2">
      <c r="A78"/>
      <c r="B78" s="283" t="s">
        <v>296</v>
      </c>
      <c r="C78" s="179"/>
      <c r="D78" s="174" t="s">
        <v>467</v>
      </c>
      <c r="E78"/>
      <c r="F78"/>
      <c r="G78"/>
      <c r="H78"/>
    </row>
    <row r="79" spans="1:8" ht="16.5" customHeight="1" x14ac:dyDescent="0.2">
      <c r="A79"/>
      <c r="B79" s="284"/>
      <c r="C79" s="177"/>
      <c r="D79" s="174" t="s">
        <v>317</v>
      </c>
      <c r="E79"/>
      <c r="F79"/>
      <c r="G79"/>
      <c r="H79"/>
    </row>
    <row r="80" spans="1:8" ht="16.5" customHeight="1" thickBot="1" x14ac:dyDescent="0.25">
      <c r="A80"/>
      <c r="B80" s="285"/>
      <c r="C80" s="178"/>
      <c r="D80" s="22" t="s">
        <v>468</v>
      </c>
      <c r="E80"/>
      <c r="F80"/>
      <c r="G80"/>
      <c r="H80"/>
    </row>
    <row r="81" spans="1:8" ht="14.25" customHeight="1" x14ac:dyDescent="0.2">
      <c r="A81"/>
      <c r="B81" s="286" t="s">
        <v>322</v>
      </c>
      <c r="C81" s="177"/>
      <c r="D81" s="174" t="s">
        <v>306</v>
      </c>
      <c r="E81"/>
      <c r="F81"/>
      <c r="G81"/>
      <c r="H81"/>
    </row>
    <row r="82" spans="1:8" ht="14.25" customHeight="1" x14ac:dyDescent="0.2">
      <c r="A82"/>
      <c r="B82" s="284"/>
      <c r="C82" s="177"/>
      <c r="D82" s="174" t="s">
        <v>307</v>
      </c>
      <c r="E82"/>
      <c r="F82"/>
      <c r="G82"/>
      <c r="H82"/>
    </row>
    <row r="83" spans="1:8" ht="25.5" customHeight="1" x14ac:dyDescent="0.2">
      <c r="A83"/>
      <c r="B83" s="284"/>
      <c r="C83" s="177"/>
      <c r="D83" s="174" t="s">
        <v>318</v>
      </c>
      <c r="E83"/>
      <c r="F83"/>
      <c r="G83"/>
      <c r="H83"/>
    </row>
    <row r="84" spans="1:8" ht="14.25" customHeight="1" x14ac:dyDescent="0.2">
      <c r="A84"/>
      <c r="B84" s="284"/>
      <c r="C84" s="177"/>
      <c r="D84" s="174" t="s">
        <v>469</v>
      </c>
      <c r="E84"/>
      <c r="F84"/>
      <c r="G84"/>
      <c r="H84"/>
    </row>
    <row r="85" spans="1:8" ht="14.25" customHeight="1" x14ac:dyDescent="0.2">
      <c r="A85"/>
      <c r="B85" s="284"/>
      <c r="C85" s="177"/>
      <c r="D85" s="174" t="s">
        <v>470</v>
      </c>
      <c r="E85"/>
      <c r="F85"/>
      <c r="G85"/>
      <c r="H85"/>
    </row>
    <row r="86" spans="1:8" ht="14.25" customHeight="1" x14ac:dyDescent="0.2">
      <c r="A86"/>
      <c r="B86" s="284"/>
      <c r="C86" s="177"/>
      <c r="D86" s="174" t="s">
        <v>308</v>
      </c>
      <c r="E86"/>
      <c r="F86"/>
      <c r="G86"/>
      <c r="H86"/>
    </row>
    <row r="87" spans="1:8" ht="14.25" customHeight="1" thickBot="1" x14ac:dyDescent="0.25">
      <c r="A87"/>
      <c r="B87" s="285"/>
      <c r="C87" s="178"/>
      <c r="D87" s="180" t="s">
        <v>309</v>
      </c>
      <c r="E87"/>
      <c r="F87"/>
      <c r="G87"/>
      <c r="H87"/>
    </row>
    <row r="88" spans="1:8" ht="15" customHeight="1" x14ac:dyDescent="0.2">
      <c r="A88"/>
      <c r="B88" s="283" t="s">
        <v>297</v>
      </c>
      <c r="C88" s="177"/>
      <c r="D88" s="174" t="s">
        <v>314</v>
      </c>
      <c r="E88"/>
      <c r="F88"/>
      <c r="G88"/>
      <c r="H88"/>
    </row>
    <row r="89" spans="1:8" ht="15" customHeight="1" x14ac:dyDescent="0.2">
      <c r="A89"/>
      <c r="B89" s="284"/>
      <c r="C89" s="177"/>
      <c r="D89" s="174" t="s">
        <v>319</v>
      </c>
      <c r="E89"/>
      <c r="F89"/>
      <c r="G89"/>
      <c r="H89"/>
    </row>
    <row r="90" spans="1:8" ht="15" customHeight="1" thickBot="1" x14ac:dyDescent="0.25">
      <c r="A90"/>
      <c r="B90" s="285"/>
      <c r="C90" s="178"/>
      <c r="D90" s="180" t="s">
        <v>309</v>
      </c>
      <c r="E90"/>
      <c r="F90"/>
      <c r="G90"/>
      <c r="H90"/>
    </row>
    <row r="91" spans="1:8" ht="17.25" customHeight="1" thickBot="1" x14ac:dyDescent="0.25">
      <c r="A91"/>
      <c r="B91" s="23" t="s">
        <v>298</v>
      </c>
      <c r="C91" s="287"/>
      <c r="D91" s="288"/>
      <c r="E91"/>
      <c r="F91"/>
      <c r="G91"/>
      <c r="H91"/>
    </row>
    <row r="92" spans="1:8" ht="17.25" customHeight="1" thickBot="1" x14ac:dyDescent="0.25">
      <c r="A92"/>
      <c r="B92" s="23" t="s">
        <v>299</v>
      </c>
      <c r="C92" s="287"/>
      <c r="D92" s="288"/>
      <c r="E92"/>
      <c r="F92"/>
      <c r="G92"/>
      <c r="H92"/>
    </row>
    <row r="93" spans="1:8" ht="26.25" customHeight="1" x14ac:dyDescent="0.2">
      <c r="A93"/>
      <c r="B93" s="281" t="s">
        <v>321</v>
      </c>
      <c r="C93" s="282"/>
      <c r="D93" s="282"/>
      <c r="E93"/>
      <c r="F93"/>
      <c r="G93"/>
      <c r="H93"/>
    </row>
    <row r="94" spans="1:8" x14ac:dyDescent="0.2">
      <c r="A94"/>
      <c r="B94" s="168"/>
      <c r="C94" s="168"/>
      <c r="D94"/>
      <c r="E94"/>
      <c r="F94" s="7" t="str">
        <f>HYPERLINK("#home!a1","Home")</f>
        <v>Home</v>
      </c>
      <c r="G94" s="171" t="str">
        <f>HYPERLINK("#Tabelle1!a1","weiter")</f>
        <v>weiter</v>
      </c>
      <c r="H94"/>
    </row>
    <row r="95" spans="1:8" ht="14.25" x14ac:dyDescent="0.2">
      <c r="A95"/>
      <c r="B95" s="170"/>
      <c r="C95" s="170"/>
      <c r="D95"/>
      <c r="E95"/>
      <c r="F95"/>
      <c r="G95"/>
      <c r="H95"/>
    </row>
    <row r="96" spans="1:8" x14ac:dyDescent="0.2">
      <c r="A96"/>
      <c r="B96" s="168"/>
      <c r="C96" s="168"/>
      <c r="D96"/>
      <c r="E96"/>
      <c r="F96"/>
      <c r="G96"/>
      <c r="H96"/>
    </row>
    <row r="97" spans="2:3" x14ac:dyDescent="0.2">
      <c r="B97" s="173"/>
      <c r="C97" s="173"/>
    </row>
    <row r="98" spans="2:3" x14ac:dyDescent="0.2">
      <c r="C98" s="18"/>
    </row>
    <row r="102" spans="2:3" x14ac:dyDescent="0.2">
      <c r="C102" s="18"/>
    </row>
    <row r="116" spans="3:3" x14ac:dyDescent="0.2">
      <c r="C116" s="18"/>
    </row>
    <row r="127" spans="3:3" x14ac:dyDescent="0.2">
      <c r="C127" s="18"/>
    </row>
    <row r="128" spans="3:3" x14ac:dyDescent="0.2">
      <c r="C128" s="18"/>
    </row>
    <row r="129" spans="3:3" x14ac:dyDescent="0.2">
      <c r="C129" s="18"/>
    </row>
    <row r="130" spans="3:3" x14ac:dyDescent="0.2">
      <c r="C130" s="18"/>
    </row>
    <row r="131" spans="3:3" x14ac:dyDescent="0.2">
      <c r="C131" s="18"/>
    </row>
    <row r="132" spans="3:3" x14ac:dyDescent="0.2">
      <c r="C132" s="18"/>
    </row>
    <row r="133" spans="3:3" x14ac:dyDescent="0.2">
      <c r="C133" s="18"/>
    </row>
    <row r="134" spans="3:3" x14ac:dyDescent="0.2">
      <c r="C134" s="18"/>
    </row>
    <row r="135" spans="3:3" x14ac:dyDescent="0.2">
      <c r="C135" s="18"/>
    </row>
    <row r="136" spans="3:3" x14ac:dyDescent="0.2">
      <c r="C136" s="18"/>
    </row>
    <row r="137" spans="3:3" x14ac:dyDescent="0.2">
      <c r="C137" s="18"/>
    </row>
    <row r="138" spans="3:3" x14ac:dyDescent="0.2">
      <c r="C138" s="18"/>
    </row>
    <row r="139" spans="3:3" x14ac:dyDescent="0.2">
      <c r="C139" s="18"/>
    </row>
    <row r="140" spans="3:3" x14ac:dyDescent="0.2">
      <c r="C140" s="18"/>
    </row>
    <row r="141" spans="3:3" x14ac:dyDescent="0.2">
      <c r="C141" s="18"/>
    </row>
    <row r="142" spans="3:3" x14ac:dyDescent="0.2">
      <c r="C142" s="18"/>
    </row>
    <row r="143" spans="3:3" x14ac:dyDescent="0.2">
      <c r="C143" s="18"/>
    </row>
    <row r="144" spans="3:3" x14ac:dyDescent="0.2">
      <c r="C144" s="18"/>
    </row>
    <row r="145" spans="3:3" x14ac:dyDescent="0.2">
      <c r="C145" s="18"/>
    </row>
    <row r="146" spans="3:3" x14ac:dyDescent="0.2">
      <c r="C146" s="18"/>
    </row>
    <row r="147" spans="3:3" x14ac:dyDescent="0.2">
      <c r="C147" s="18"/>
    </row>
    <row r="148" spans="3:3" x14ac:dyDescent="0.2">
      <c r="C148" s="18"/>
    </row>
    <row r="149" spans="3:3" x14ac:dyDescent="0.2">
      <c r="C149" s="18"/>
    </row>
    <row r="150" spans="3:3" x14ac:dyDescent="0.2">
      <c r="C150" s="18"/>
    </row>
    <row r="151" spans="3:3" x14ac:dyDescent="0.2">
      <c r="C151" s="18"/>
    </row>
    <row r="152" spans="3:3" x14ac:dyDescent="0.2">
      <c r="C152" s="18"/>
    </row>
    <row r="153" spans="3:3" x14ac:dyDescent="0.2">
      <c r="C153" s="18"/>
    </row>
    <row r="154" spans="3:3" x14ac:dyDescent="0.2">
      <c r="C154" s="18"/>
    </row>
    <row r="155" spans="3:3" x14ac:dyDescent="0.2">
      <c r="C155" s="18"/>
    </row>
    <row r="156" spans="3:3" x14ac:dyDescent="0.2">
      <c r="C156" s="18"/>
    </row>
    <row r="157" spans="3:3" x14ac:dyDescent="0.2">
      <c r="C157" s="18"/>
    </row>
    <row r="158" spans="3:3" x14ac:dyDescent="0.2">
      <c r="C158" s="18"/>
    </row>
    <row r="159" spans="3:3" x14ac:dyDescent="0.2">
      <c r="C159" s="18"/>
    </row>
    <row r="160" spans="3:3" x14ac:dyDescent="0.2">
      <c r="C160" s="18"/>
    </row>
    <row r="161" spans="3:3" x14ac:dyDescent="0.2">
      <c r="C161" s="18"/>
    </row>
    <row r="162" spans="3:3" x14ac:dyDescent="0.2">
      <c r="C162" s="18"/>
    </row>
    <row r="163" spans="3:3" x14ac:dyDescent="0.2">
      <c r="C163" s="18"/>
    </row>
    <row r="164" spans="3:3" x14ac:dyDescent="0.2">
      <c r="C164" s="18"/>
    </row>
    <row r="165" spans="3:3" x14ac:dyDescent="0.2">
      <c r="C165" s="18"/>
    </row>
    <row r="166" spans="3:3" x14ac:dyDescent="0.2">
      <c r="C166" s="18"/>
    </row>
    <row r="167" spans="3:3" x14ac:dyDescent="0.2">
      <c r="C167" s="18"/>
    </row>
    <row r="168" spans="3:3" x14ac:dyDescent="0.2">
      <c r="C168" s="18"/>
    </row>
  </sheetData>
  <sheetProtection algorithmName="SHA-512" hashValue="41uJjd/jl52BPvmO5iaLhbiNlkvZ7sECsWtln0P9df1E/2dgz8d/6/0dtTEUqshhEsmJH67zZ4A+PvQ2j1l/yQ==" saltValue="yFbN8j9sjvXayXa2LqnxWw==" spinCount="100000" sheet="1" objects="1" scenarios="1"/>
  <mergeCells count="10">
    <mergeCell ref="B1:D1"/>
    <mergeCell ref="B2:D2"/>
    <mergeCell ref="B3:D3"/>
    <mergeCell ref="B93:D93"/>
    <mergeCell ref="B78:B80"/>
    <mergeCell ref="B81:B87"/>
    <mergeCell ref="B88:B90"/>
    <mergeCell ref="C91:D91"/>
    <mergeCell ref="C92:D92"/>
    <mergeCell ref="C6:D6"/>
  </mergeCells>
  <dataValidations disablePrompts="1" count="1">
    <dataValidation type="list" allowBlank="1" showInputMessage="1" sqref="C6:D6">
      <formula1>$C$7:$C$77</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from>
                    <xdr:col>1</xdr:col>
                    <xdr:colOff>2152650</xdr:colOff>
                    <xdr:row>77</xdr:row>
                    <xdr:rowOff>0</xdr:rowOff>
                  </from>
                  <to>
                    <xdr:col>3</xdr:col>
                    <xdr:colOff>3114675</xdr:colOff>
                    <xdr:row>80</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2</xdr:col>
                    <xdr:colOff>19050</xdr:colOff>
                    <xdr:row>77</xdr:row>
                    <xdr:rowOff>19050</xdr:rowOff>
                  </from>
                  <to>
                    <xdr:col>3</xdr:col>
                    <xdr:colOff>1038225</xdr:colOff>
                    <xdr:row>77</xdr:row>
                    <xdr:rowOff>190500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from>
                    <xdr:col>2</xdr:col>
                    <xdr:colOff>19050</xdr:colOff>
                    <xdr:row>78</xdr:row>
                    <xdr:rowOff>19050</xdr:rowOff>
                  </from>
                  <to>
                    <xdr:col>3</xdr:col>
                    <xdr:colOff>1314450</xdr:colOff>
                    <xdr:row>78</xdr:row>
                    <xdr:rowOff>190500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from>
                    <xdr:col>2</xdr:col>
                    <xdr:colOff>19050</xdr:colOff>
                    <xdr:row>79</xdr:row>
                    <xdr:rowOff>9525</xdr:rowOff>
                  </from>
                  <to>
                    <xdr:col>3</xdr:col>
                    <xdr:colOff>1114425</xdr:colOff>
                    <xdr:row>79</xdr:row>
                    <xdr:rowOff>180975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19050</xdr:colOff>
                    <xdr:row>80</xdr:row>
                    <xdr:rowOff>9525</xdr:rowOff>
                  </from>
                  <to>
                    <xdr:col>3</xdr:col>
                    <xdr:colOff>962025</xdr:colOff>
                    <xdr:row>80</xdr:row>
                    <xdr:rowOff>161925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2</xdr:col>
                    <xdr:colOff>19050</xdr:colOff>
                    <xdr:row>81</xdr:row>
                    <xdr:rowOff>9525</xdr:rowOff>
                  </from>
                  <to>
                    <xdr:col>3</xdr:col>
                    <xdr:colOff>962025</xdr:colOff>
                    <xdr:row>81</xdr:row>
                    <xdr:rowOff>161925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xdr:col>
                    <xdr:colOff>19050</xdr:colOff>
                    <xdr:row>82</xdr:row>
                    <xdr:rowOff>0</xdr:rowOff>
                  </from>
                  <to>
                    <xdr:col>3</xdr:col>
                    <xdr:colOff>962025</xdr:colOff>
                    <xdr:row>82</xdr:row>
                    <xdr:rowOff>152400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2</xdr:col>
                    <xdr:colOff>19050</xdr:colOff>
                    <xdr:row>83</xdr:row>
                    <xdr:rowOff>9525</xdr:rowOff>
                  </from>
                  <to>
                    <xdr:col>3</xdr:col>
                    <xdr:colOff>962025</xdr:colOff>
                    <xdr:row>83</xdr:row>
                    <xdr:rowOff>161925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xdr:col>
                    <xdr:colOff>19050</xdr:colOff>
                    <xdr:row>84</xdr:row>
                    <xdr:rowOff>9525</xdr:rowOff>
                  </from>
                  <to>
                    <xdr:col>3</xdr:col>
                    <xdr:colOff>962025</xdr:colOff>
                    <xdr:row>84</xdr:row>
                    <xdr:rowOff>161925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2</xdr:col>
                    <xdr:colOff>19050</xdr:colOff>
                    <xdr:row>85</xdr:row>
                    <xdr:rowOff>9525</xdr:rowOff>
                  </from>
                  <to>
                    <xdr:col>3</xdr:col>
                    <xdr:colOff>962025</xdr:colOff>
                    <xdr:row>85</xdr:row>
                    <xdr:rowOff>161925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xdr:col>
                    <xdr:colOff>19050</xdr:colOff>
                    <xdr:row>86</xdr:row>
                    <xdr:rowOff>0</xdr:rowOff>
                  </from>
                  <to>
                    <xdr:col>3</xdr:col>
                    <xdr:colOff>57150</xdr:colOff>
                    <xdr:row>86</xdr:row>
                    <xdr:rowOff>161925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xdr:col>
                    <xdr:colOff>19050</xdr:colOff>
                    <xdr:row>87</xdr:row>
                    <xdr:rowOff>9525</xdr:rowOff>
                  </from>
                  <to>
                    <xdr:col>3</xdr:col>
                    <xdr:colOff>962025</xdr:colOff>
                    <xdr:row>87</xdr:row>
                    <xdr:rowOff>161925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xdr:col>
                    <xdr:colOff>19050</xdr:colOff>
                    <xdr:row>88</xdr:row>
                    <xdr:rowOff>9525</xdr:rowOff>
                  </from>
                  <to>
                    <xdr:col>3</xdr:col>
                    <xdr:colOff>962025</xdr:colOff>
                    <xdr:row>88</xdr:row>
                    <xdr:rowOff>161925</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xdr:col>
                    <xdr:colOff>19050</xdr:colOff>
                    <xdr:row>89</xdr:row>
                    <xdr:rowOff>9525</xdr:rowOff>
                  </from>
                  <to>
                    <xdr:col>3</xdr:col>
                    <xdr:colOff>9525</xdr:colOff>
                    <xdr:row>89</xdr:row>
                    <xdr:rowOff>152400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dimension ref="A1:BM12"/>
  <sheetViews>
    <sheetView topLeftCell="AV1" workbookViewId="0">
      <selection activeCell="BA12" sqref="BA12"/>
    </sheetView>
  </sheetViews>
  <sheetFormatPr baseColWidth="10" defaultRowHeight="12.75" x14ac:dyDescent="0.2"/>
  <sheetData>
    <row r="1" spans="1:65" x14ac:dyDescent="0.2">
      <c r="A1" t="s">
        <v>139</v>
      </c>
      <c r="B1" t="s">
        <v>1</v>
      </c>
      <c r="C1" t="s">
        <v>2</v>
      </c>
      <c r="D1" t="s">
        <v>3</v>
      </c>
      <c r="E1" t="s">
        <v>5</v>
      </c>
      <c r="F1" t="s">
        <v>7</v>
      </c>
      <c r="G1" s="218" t="s">
        <v>9</v>
      </c>
      <c r="H1" t="s">
        <v>10</v>
      </c>
      <c r="I1" t="s">
        <v>12</v>
      </c>
      <c r="J1" t="s">
        <v>13</v>
      </c>
      <c r="K1" t="s">
        <v>15</v>
      </c>
      <c r="L1" t="s">
        <v>16</v>
      </c>
      <c r="M1" t="s">
        <v>18</v>
      </c>
      <c r="N1" t="s">
        <v>19</v>
      </c>
      <c r="O1" t="s">
        <v>20</v>
      </c>
      <c r="P1" t="s">
        <v>22</v>
      </c>
      <c r="Q1" t="s">
        <v>23</v>
      </c>
      <c r="R1" t="s">
        <v>25</v>
      </c>
      <c r="S1" t="s">
        <v>26</v>
      </c>
      <c r="T1" t="s">
        <v>28</v>
      </c>
      <c r="U1" t="s">
        <v>30</v>
      </c>
      <c r="V1" t="s">
        <v>31</v>
      </c>
      <c r="W1" t="s">
        <v>482</v>
      </c>
      <c r="X1" t="s">
        <v>34</v>
      </c>
      <c r="Y1" t="s">
        <v>35</v>
      </c>
      <c r="Z1" t="s">
        <v>37</v>
      </c>
      <c r="AA1" t="s">
        <v>39</v>
      </c>
      <c r="AB1" t="s">
        <v>40</v>
      </c>
      <c r="AC1" t="s">
        <v>41</v>
      </c>
      <c r="AD1" t="s">
        <v>42</v>
      </c>
      <c r="AE1" t="s">
        <v>43</v>
      </c>
      <c r="AF1" t="s">
        <v>44</v>
      </c>
      <c r="AG1" t="s">
        <v>46</v>
      </c>
      <c r="AH1" t="s">
        <v>48</v>
      </c>
      <c r="AI1" t="s">
        <v>50</v>
      </c>
      <c r="AJ1" t="s">
        <v>52</v>
      </c>
      <c r="AK1" t="s">
        <v>54</v>
      </c>
      <c r="AL1" t="s">
        <v>56</v>
      </c>
      <c r="AM1" t="s">
        <v>57</v>
      </c>
      <c r="AN1" t="s">
        <v>59</v>
      </c>
      <c r="AO1" t="s">
        <v>60</v>
      </c>
      <c r="AP1" t="s">
        <v>62</v>
      </c>
      <c r="AQ1" t="s">
        <v>64</v>
      </c>
      <c r="AR1" t="s">
        <v>65</v>
      </c>
      <c r="AS1" t="s">
        <v>66</v>
      </c>
      <c r="AT1" t="s">
        <v>68</v>
      </c>
      <c r="AU1" t="s">
        <v>69</v>
      </c>
      <c r="AV1" t="s">
        <v>70</v>
      </c>
      <c r="AW1" t="s">
        <v>72</v>
      </c>
      <c r="AX1" t="s">
        <v>74</v>
      </c>
      <c r="AY1" t="s">
        <v>300</v>
      </c>
      <c r="AZ1" t="s">
        <v>304</v>
      </c>
      <c r="BM1" s="2" t="s">
        <v>481</v>
      </c>
    </row>
    <row r="2" spans="1:65" x14ac:dyDescent="0.2">
      <c r="A2" t="s">
        <v>140</v>
      </c>
      <c r="B2" s="10" t="s">
        <v>141</v>
      </c>
      <c r="C2" s="10" t="s">
        <v>141</v>
      </c>
      <c r="D2" s="10" t="s">
        <v>141</v>
      </c>
      <c r="E2" s="10" t="s">
        <v>141</v>
      </c>
      <c r="F2" s="10" t="s">
        <v>141</v>
      </c>
      <c r="G2" s="10" t="s">
        <v>143</v>
      </c>
      <c r="H2" s="10" t="s">
        <v>141</v>
      </c>
      <c r="I2" s="10" t="s">
        <v>141</v>
      </c>
      <c r="J2" t="s">
        <v>142</v>
      </c>
      <c r="K2" t="s">
        <v>142</v>
      </c>
      <c r="L2" t="s">
        <v>142</v>
      </c>
      <c r="M2" t="s">
        <v>142</v>
      </c>
      <c r="N2" t="s">
        <v>142</v>
      </c>
      <c r="O2" t="s">
        <v>142</v>
      </c>
      <c r="P2" t="s">
        <v>142</v>
      </c>
      <c r="Q2" t="s">
        <v>142</v>
      </c>
      <c r="R2" t="s">
        <v>142</v>
      </c>
      <c r="S2" t="s">
        <v>142</v>
      </c>
      <c r="T2" t="s">
        <v>142</v>
      </c>
      <c r="U2" t="s">
        <v>142</v>
      </c>
      <c r="V2" t="s">
        <v>142</v>
      </c>
      <c r="W2" t="s">
        <v>142</v>
      </c>
      <c r="X2" s="10" t="s">
        <v>143</v>
      </c>
      <c r="Y2" s="10" t="s">
        <v>143</v>
      </c>
      <c r="Z2" s="10" t="s">
        <v>143</v>
      </c>
      <c r="AA2" s="10" t="s">
        <v>143</v>
      </c>
      <c r="AB2" s="10" t="s">
        <v>143</v>
      </c>
      <c r="AC2" s="10" t="s">
        <v>143</v>
      </c>
      <c r="AD2" s="10" t="s">
        <v>143</v>
      </c>
      <c r="AE2" s="10" t="s">
        <v>143</v>
      </c>
      <c r="AF2" s="10" t="s">
        <v>143</v>
      </c>
      <c r="AG2" s="10" t="s">
        <v>143</v>
      </c>
      <c r="AH2" s="10" t="s">
        <v>143</v>
      </c>
      <c r="AI2" s="10" t="s">
        <v>143</v>
      </c>
      <c r="AJ2" s="10" t="s">
        <v>143</v>
      </c>
      <c r="AK2" s="2" t="s">
        <v>144</v>
      </c>
      <c r="AL2" s="2" t="s">
        <v>144</v>
      </c>
      <c r="AM2" s="2" t="s">
        <v>144</v>
      </c>
      <c r="AN2" s="2" t="s">
        <v>144</v>
      </c>
      <c r="AO2" s="2" t="s">
        <v>144</v>
      </c>
      <c r="AP2" s="2" t="s">
        <v>144</v>
      </c>
      <c r="AQ2" s="2" t="s">
        <v>144</v>
      </c>
      <c r="AR2" s="2" t="s">
        <v>144</v>
      </c>
      <c r="AS2" s="2" t="s">
        <v>144</v>
      </c>
      <c r="AT2" s="2" t="s">
        <v>144</v>
      </c>
      <c r="AU2" s="2" t="s">
        <v>144</v>
      </c>
      <c r="AV2" s="2" t="s">
        <v>144</v>
      </c>
      <c r="AW2" s="2" t="s">
        <v>144</v>
      </c>
      <c r="AX2" s="2" t="s">
        <v>144</v>
      </c>
      <c r="AY2" s="3" t="s">
        <v>301</v>
      </c>
      <c r="AZ2" s="3" t="s">
        <v>301</v>
      </c>
      <c r="BA2" s="3" t="s">
        <v>301</v>
      </c>
      <c r="BB2" s="3" t="s">
        <v>301</v>
      </c>
      <c r="BC2" s="3" t="s">
        <v>301</v>
      </c>
      <c r="BD2" s="3" t="s">
        <v>301</v>
      </c>
      <c r="BE2" s="3" t="s">
        <v>301</v>
      </c>
      <c r="BF2" s="3" t="s">
        <v>301</v>
      </c>
      <c r="BG2" s="3" t="s">
        <v>301</v>
      </c>
      <c r="BH2" s="3" t="s">
        <v>301</v>
      </c>
      <c r="BI2" s="3" t="s">
        <v>301</v>
      </c>
      <c r="BJ2" s="3" t="s">
        <v>301</v>
      </c>
      <c r="BK2" s="3" t="s">
        <v>301</v>
      </c>
      <c r="BL2" s="3" t="s">
        <v>301</v>
      </c>
      <c r="BM2" t="s">
        <v>142</v>
      </c>
    </row>
    <row r="3" spans="1:65" x14ac:dyDescent="0.2">
      <c r="A3" t="s">
        <v>140</v>
      </c>
      <c r="B3" s="70" t="s">
        <v>145</v>
      </c>
      <c r="C3" s="70" t="s">
        <v>145</v>
      </c>
      <c r="D3" s="70" t="s">
        <v>145</v>
      </c>
      <c r="E3" s="70" t="s">
        <v>145</v>
      </c>
      <c r="F3" t="s">
        <v>146</v>
      </c>
      <c r="G3" s="2" t="s">
        <v>106</v>
      </c>
      <c r="H3" t="s">
        <v>146</v>
      </c>
      <c r="I3" t="s">
        <v>146</v>
      </c>
      <c r="J3" s="70" t="s">
        <v>86</v>
      </c>
      <c r="K3" s="70" t="s">
        <v>86</v>
      </c>
      <c r="L3" s="70" t="s">
        <v>86</v>
      </c>
      <c r="M3" t="s">
        <v>147</v>
      </c>
      <c r="N3" t="s">
        <v>147</v>
      </c>
      <c r="O3" t="s">
        <v>147</v>
      </c>
      <c r="P3" s="70" t="s">
        <v>148</v>
      </c>
      <c r="Q3" s="70" t="s">
        <v>148</v>
      </c>
      <c r="R3" s="70" t="s">
        <v>148</v>
      </c>
      <c r="S3" t="s">
        <v>98</v>
      </c>
      <c r="T3" t="s">
        <v>98</v>
      </c>
      <c r="U3" t="s">
        <v>98</v>
      </c>
      <c r="V3" s="70" t="s">
        <v>149</v>
      </c>
      <c r="W3" s="70" t="s">
        <v>149</v>
      </c>
      <c r="X3" s="2" t="s">
        <v>106</v>
      </c>
      <c r="Y3" s="2" t="s">
        <v>106</v>
      </c>
      <c r="Z3" s="2" t="s">
        <v>106</v>
      </c>
      <c r="AA3" s="70" t="s">
        <v>150</v>
      </c>
      <c r="AB3" s="70" t="s">
        <v>150</v>
      </c>
      <c r="AC3" s="70" t="s">
        <v>150</v>
      </c>
      <c r="AD3" s="70" t="s">
        <v>150</v>
      </c>
      <c r="AE3" s="2" t="s">
        <v>151</v>
      </c>
      <c r="AF3" s="2" t="s">
        <v>151</v>
      </c>
      <c r="AG3" s="70" t="s">
        <v>152</v>
      </c>
      <c r="AH3" s="70" t="s">
        <v>152</v>
      </c>
      <c r="AI3" s="70" t="s">
        <v>152</v>
      </c>
      <c r="AJ3" s="70" t="s">
        <v>152</v>
      </c>
      <c r="AK3" s="2" t="s">
        <v>153</v>
      </c>
      <c r="AL3" s="2" t="s">
        <v>153</v>
      </c>
      <c r="AM3" s="2" t="s">
        <v>153</v>
      </c>
      <c r="AN3" s="70" t="s">
        <v>154</v>
      </c>
      <c r="AO3" s="70" t="s">
        <v>154</v>
      </c>
      <c r="AP3" s="70" t="s">
        <v>154</v>
      </c>
      <c r="AQ3" s="2" t="s">
        <v>155</v>
      </c>
      <c r="AR3" s="2" t="s">
        <v>155</v>
      </c>
      <c r="AS3" s="2" t="s">
        <v>155</v>
      </c>
      <c r="AT3" s="70" t="s">
        <v>156</v>
      </c>
      <c r="AU3" s="70" t="s">
        <v>156</v>
      </c>
      <c r="AV3" s="2" t="s">
        <v>135</v>
      </c>
      <c r="AW3" s="70" t="s">
        <v>157</v>
      </c>
      <c r="AX3" s="70" t="s">
        <v>157</v>
      </c>
      <c r="AY3" s="2" t="s">
        <v>303</v>
      </c>
      <c r="AZ3" s="2" t="s">
        <v>305</v>
      </c>
      <c r="BA3" s="2" t="s">
        <v>305</v>
      </c>
      <c r="BB3" s="2" t="s">
        <v>305</v>
      </c>
      <c r="BC3" s="2" t="s">
        <v>305</v>
      </c>
      <c r="BD3" s="2" t="s">
        <v>305</v>
      </c>
      <c r="BE3" s="2" t="s">
        <v>305</v>
      </c>
      <c r="BF3" s="2" t="s">
        <v>305</v>
      </c>
      <c r="BG3" s="2" t="s">
        <v>305</v>
      </c>
      <c r="BH3" s="2" t="s">
        <v>313</v>
      </c>
      <c r="BI3" s="2" t="s">
        <v>313</v>
      </c>
      <c r="BJ3" s="2" t="s">
        <v>313</v>
      </c>
      <c r="BK3" s="2" t="s">
        <v>313</v>
      </c>
      <c r="BL3" s="2" t="s">
        <v>316</v>
      </c>
      <c r="BM3" s="70" t="s">
        <v>149</v>
      </c>
    </row>
    <row r="4" spans="1:65" ht="25.5" x14ac:dyDescent="0.2">
      <c r="A4" s="71" t="s">
        <v>158</v>
      </c>
      <c r="B4" s="71" t="s">
        <v>78</v>
      </c>
      <c r="C4" s="71" t="s">
        <v>79</v>
      </c>
      <c r="D4" s="71" t="s">
        <v>80</v>
      </c>
      <c r="E4" s="71" t="s">
        <v>81</v>
      </c>
      <c r="F4" s="71" t="s">
        <v>83</v>
      </c>
      <c r="G4" s="72" t="s">
        <v>442</v>
      </c>
      <c r="H4" s="71" t="s">
        <v>84</v>
      </c>
      <c r="I4" s="71" t="s">
        <v>85</v>
      </c>
      <c r="J4" s="71" t="s">
        <v>87</v>
      </c>
      <c r="K4" s="71" t="s">
        <v>88</v>
      </c>
      <c r="L4" s="71" t="s">
        <v>89</v>
      </c>
      <c r="M4" s="71" t="s">
        <v>91</v>
      </c>
      <c r="N4" s="71" t="s">
        <v>92</v>
      </c>
      <c r="O4" s="71" t="s">
        <v>93</v>
      </c>
      <c r="P4" s="71" t="s">
        <v>95</v>
      </c>
      <c r="Q4" s="71" t="s">
        <v>96</v>
      </c>
      <c r="R4" s="71" t="s">
        <v>97</v>
      </c>
      <c r="S4" s="71" t="s">
        <v>99</v>
      </c>
      <c r="T4" s="71" t="s">
        <v>100</v>
      </c>
      <c r="U4" s="71" t="s">
        <v>101</v>
      </c>
      <c r="V4" s="71" t="s">
        <v>103</v>
      </c>
      <c r="W4" s="71" t="s">
        <v>104</v>
      </c>
      <c r="X4" s="71" t="s">
        <v>106</v>
      </c>
      <c r="Y4" s="71" t="s">
        <v>107</v>
      </c>
      <c r="Z4" s="71" t="s">
        <v>108</v>
      </c>
      <c r="AA4" s="71" t="s">
        <v>110</v>
      </c>
      <c r="AB4" s="71" t="s">
        <v>111</v>
      </c>
      <c r="AC4" s="71" t="s">
        <v>112</v>
      </c>
      <c r="AD4" s="71" t="s">
        <v>113</v>
      </c>
      <c r="AE4" s="71" t="s">
        <v>115</v>
      </c>
      <c r="AF4" s="71" t="s">
        <v>116</v>
      </c>
      <c r="AG4" s="71" t="s">
        <v>118</v>
      </c>
      <c r="AH4" s="71" t="s">
        <v>119</v>
      </c>
      <c r="AI4" s="71" t="s">
        <v>120</v>
      </c>
      <c r="AJ4" s="71" t="s">
        <v>121</v>
      </c>
      <c r="AK4" s="71" t="s">
        <v>123</v>
      </c>
      <c r="AL4" s="71" t="s">
        <v>124</v>
      </c>
      <c r="AM4" s="71" t="s">
        <v>118</v>
      </c>
      <c r="AN4" s="71" t="s">
        <v>126</v>
      </c>
      <c r="AO4" s="71" t="s">
        <v>127</v>
      </c>
      <c r="AP4" s="71" t="s">
        <v>128</v>
      </c>
      <c r="AQ4" s="71" t="s">
        <v>130</v>
      </c>
      <c r="AR4" s="71" t="s">
        <v>131</v>
      </c>
      <c r="AS4" s="71" t="s">
        <v>88</v>
      </c>
      <c r="AT4" s="71" t="s">
        <v>133</v>
      </c>
      <c r="AU4" s="71" t="s">
        <v>134</v>
      </c>
      <c r="AV4" s="72" t="s">
        <v>135</v>
      </c>
      <c r="AW4" s="72" t="s">
        <v>137</v>
      </c>
      <c r="AX4" s="72" t="s">
        <v>138</v>
      </c>
      <c r="AY4" s="72" t="s">
        <v>302</v>
      </c>
      <c r="AZ4" s="175" t="s">
        <v>306</v>
      </c>
      <c r="BA4" s="175" t="s">
        <v>307</v>
      </c>
      <c r="BB4" s="175" t="s">
        <v>310</v>
      </c>
      <c r="BC4" s="175" t="s">
        <v>311</v>
      </c>
      <c r="BD4" s="175" t="s">
        <v>312</v>
      </c>
      <c r="BE4" s="175" t="s">
        <v>308</v>
      </c>
      <c r="BF4" s="175" t="s">
        <v>309</v>
      </c>
      <c r="BG4" s="175" t="s">
        <v>320</v>
      </c>
      <c r="BH4" s="176" t="s">
        <v>314</v>
      </c>
      <c r="BI4" s="176" t="s">
        <v>315</v>
      </c>
      <c r="BJ4" s="176" t="s">
        <v>309</v>
      </c>
      <c r="BK4" s="176" t="s">
        <v>320</v>
      </c>
      <c r="BL4" s="176" t="s">
        <v>316</v>
      </c>
      <c r="BM4" s="176" t="s">
        <v>483</v>
      </c>
    </row>
    <row r="5" spans="1:65" x14ac:dyDescent="0.2">
      <c r="A5" s="73" t="s">
        <v>159</v>
      </c>
      <c r="B5">
        <v>50</v>
      </c>
      <c r="C5">
        <v>50</v>
      </c>
      <c r="D5">
        <v>50</v>
      </c>
      <c r="E5">
        <v>50</v>
      </c>
      <c r="F5">
        <v>50</v>
      </c>
      <c r="G5" s="216">
        <v>50</v>
      </c>
      <c r="H5">
        <v>50</v>
      </c>
      <c r="I5">
        <v>0</v>
      </c>
      <c r="J5">
        <v>0</v>
      </c>
      <c r="K5">
        <v>50</v>
      </c>
      <c r="L5">
        <v>50</v>
      </c>
      <c r="M5">
        <v>0</v>
      </c>
      <c r="N5">
        <v>50</v>
      </c>
      <c r="O5">
        <v>50</v>
      </c>
      <c r="P5">
        <v>50</v>
      </c>
      <c r="Q5">
        <v>0</v>
      </c>
      <c r="R5">
        <f>COUNTIF(R7:R9,TRUE)+IF(R6=TRUE,2,0)</f>
        <v>0</v>
      </c>
      <c r="S5">
        <v>0</v>
      </c>
      <c r="T5">
        <v>50</v>
      </c>
      <c r="U5">
        <v>50</v>
      </c>
      <c r="V5">
        <v>0</v>
      </c>
      <c r="W5">
        <v>50</v>
      </c>
      <c r="X5">
        <v>50</v>
      </c>
      <c r="Y5">
        <v>50</v>
      </c>
      <c r="Z5">
        <v>0</v>
      </c>
      <c r="AA5">
        <v>50</v>
      </c>
      <c r="AB5">
        <v>50</v>
      </c>
      <c r="AC5">
        <v>50</v>
      </c>
      <c r="AD5">
        <v>50</v>
      </c>
      <c r="AE5">
        <v>50</v>
      </c>
      <c r="AF5">
        <v>0</v>
      </c>
      <c r="AG5">
        <v>50</v>
      </c>
      <c r="AH5">
        <v>50</v>
      </c>
      <c r="AI5">
        <v>0</v>
      </c>
      <c r="AJ5">
        <v>50</v>
      </c>
      <c r="AK5">
        <v>50</v>
      </c>
      <c r="AL5">
        <v>50</v>
      </c>
      <c r="AM5">
        <v>50</v>
      </c>
      <c r="AN5">
        <v>50</v>
      </c>
      <c r="AO5">
        <v>50</v>
      </c>
      <c r="AP5">
        <v>50</v>
      </c>
      <c r="AQ5">
        <v>50</v>
      </c>
      <c r="AR5">
        <v>50</v>
      </c>
      <c r="AS5">
        <v>50</v>
      </c>
      <c r="AT5">
        <v>50</v>
      </c>
      <c r="AU5">
        <v>50</v>
      </c>
      <c r="AV5">
        <v>50</v>
      </c>
      <c r="AW5">
        <v>50</v>
      </c>
      <c r="AX5">
        <v>50</v>
      </c>
      <c r="AY5">
        <v>0</v>
      </c>
      <c r="AZ5" t="b">
        <v>0</v>
      </c>
      <c r="BA5" t="b">
        <v>0</v>
      </c>
      <c r="BB5" t="b">
        <v>0</v>
      </c>
      <c r="BC5" t="b">
        <v>0</v>
      </c>
      <c r="BD5" t="b">
        <v>0</v>
      </c>
      <c r="BE5" t="b">
        <v>0</v>
      </c>
      <c r="BF5" t="b">
        <v>0</v>
      </c>
      <c r="BG5" t="str">
        <f>Tabelle25!D87</f>
        <v>andere</v>
      </c>
      <c r="BH5" t="b">
        <v>0</v>
      </c>
      <c r="BI5" t="b">
        <v>0</v>
      </c>
      <c r="BJ5" t="b">
        <v>0</v>
      </c>
      <c r="BK5" t="str">
        <f>Tabelle25!D90</f>
        <v>andere</v>
      </c>
      <c r="BL5">
        <f>Tabelle25!C6</f>
        <v>0</v>
      </c>
      <c r="BM5">
        <v>0</v>
      </c>
    </row>
    <row r="6" spans="1:65" x14ac:dyDescent="0.2">
      <c r="A6" s="73"/>
      <c r="R6" t="b">
        <v>0</v>
      </c>
    </row>
    <row r="7" spans="1:65" x14ac:dyDescent="0.2">
      <c r="R7" t="b">
        <v>0</v>
      </c>
    </row>
    <row r="8" spans="1:65" x14ac:dyDescent="0.2">
      <c r="A8" s="73"/>
      <c r="R8" t="b">
        <v>0</v>
      </c>
    </row>
    <row r="9" spans="1:65" x14ac:dyDescent="0.2">
      <c r="A9" s="73"/>
      <c r="R9" t="b">
        <v>0</v>
      </c>
    </row>
    <row r="10" spans="1:65" x14ac:dyDescent="0.2">
      <c r="A10" s="73"/>
    </row>
    <row r="11" spans="1:65" x14ac:dyDescent="0.2">
      <c r="A11" s="73"/>
    </row>
    <row r="12" spans="1:65" x14ac:dyDescent="0.2">
      <c r="A12" s="73"/>
    </row>
  </sheetData>
  <pageMargins left="0.7" right="0.7" top="0.78740157499999996" bottom="0.78740157499999996"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M10"/>
  <sheetViews>
    <sheetView showGridLines="0" workbookViewId="0">
      <selection activeCell="L10" sqref="L10:M10"/>
    </sheetView>
  </sheetViews>
  <sheetFormatPr baseColWidth="10" defaultRowHeight="12.75" x14ac:dyDescent="0.2"/>
  <cols>
    <col min="1" max="16384" width="11.42578125" style="10"/>
  </cols>
  <sheetData>
    <row r="1" spans="1:13" ht="45" customHeight="1" x14ac:dyDescent="0.25">
      <c r="A1" s="232" t="s">
        <v>460</v>
      </c>
      <c r="B1" s="72"/>
      <c r="C1" s="72"/>
      <c r="D1" s="72"/>
      <c r="E1" s="72"/>
      <c r="F1" s="72"/>
      <c r="G1" s="72"/>
      <c r="H1" s="72"/>
      <c r="I1" s="72"/>
      <c r="J1" s="72"/>
      <c r="K1" s="72"/>
      <c r="L1" s="72"/>
      <c r="M1" s="72"/>
    </row>
    <row r="2" spans="1:13" ht="15" x14ac:dyDescent="0.2">
      <c r="A2" s="230"/>
      <c r="B2" s="2"/>
      <c r="C2" s="2"/>
      <c r="D2" s="2"/>
      <c r="E2" s="2"/>
      <c r="F2" s="2"/>
      <c r="G2" s="2"/>
      <c r="H2" s="2"/>
      <c r="I2" s="2"/>
      <c r="J2" s="2"/>
      <c r="K2" s="2"/>
      <c r="L2" s="2"/>
      <c r="M2" s="2"/>
    </row>
    <row r="3" spans="1:13" x14ac:dyDescent="0.2">
      <c r="A3" s="231" t="s">
        <v>461</v>
      </c>
      <c r="B3" s="2"/>
      <c r="C3" s="2"/>
      <c r="D3" s="2"/>
      <c r="E3" s="2"/>
      <c r="F3" s="2"/>
      <c r="G3" s="2"/>
      <c r="H3" s="2"/>
      <c r="I3" s="2"/>
      <c r="J3" s="2"/>
      <c r="K3" s="2"/>
      <c r="L3" s="2"/>
      <c r="M3" s="2"/>
    </row>
    <row r="4" spans="1:13" x14ac:dyDescent="0.2">
      <c r="A4" s="231" t="s">
        <v>462</v>
      </c>
      <c r="B4" s="2"/>
      <c r="C4" s="2"/>
      <c r="D4" s="2"/>
      <c r="E4" s="2"/>
      <c r="F4" s="2"/>
      <c r="G4" s="2"/>
      <c r="H4" s="2"/>
      <c r="I4" s="2"/>
      <c r="J4" s="2"/>
      <c r="K4" s="2"/>
      <c r="L4" s="2"/>
      <c r="M4" s="2"/>
    </row>
    <row r="5" spans="1:13" x14ac:dyDescent="0.2">
      <c r="A5" s="231" t="s">
        <v>463</v>
      </c>
      <c r="B5" s="2"/>
      <c r="C5" s="2"/>
      <c r="D5" s="2"/>
      <c r="E5" s="2"/>
      <c r="F5" s="2"/>
      <c r="G5" s="2"/>
      <c r="H5" s="2"/>
      <c r="I5" s="2"/>
      <c r="J5" s="2"/>
      <c r="K5" s="2"/>
      <c r="L5" s="2"/>
      <c r="M5" s="2"/>
    </row>
    <row r="6" spans="1:13" x14ac:dyDescent="0.2">
      <c r="A6" s="231" t="s">
        <v>464</v>
      </c>
      <c r="B6" s="2"/>
      <c r="C6" s="2"/>
      <c r="D6" s="2"/>
      <c r="E6" s="2"/>
      <c r="F6" s="2"/>
      <c r="G6" s="2"/>
      <c r="H6" s="2"/>
      <c r="I6" s="2"/>
      <c r="J6" s="2"/>
      <c r="K6" s="2"/>
      <c r="L6" s="2"/>
      <c r="M6" s="2"/>
    </row>
    <row r="7" spans="1:13" x14ac:dyDescent="0.2">
      <c r="A7" s="231" t="s">
        <v>465</v>
      </c>
      <c r="B7" s="2"/>
      <c r="C7" s="2"/>
      <c r="D7" s="2"/>
      <c r="E7" s="2"/>
      <c r="F7" s="2"/>
      <c r="G7" s="2"/>
      <c r="H7" s="2"/>
      <c r="I7" s="2"/>
      <c r="J7" s="2"/>
      <c r="K7" s="2"/>
      <c r="L7" s="2"/>
      <c r="M7" s="2"/>
    </row>
    <row r="8" spans="1:13" ht="15" x14ac:dyDescent="0.2">
      <c r="A8" s="230"/>
      <c r="B8" s="2"/>
      <c r="C8" s="2"/>
      <c r="D8" s="2"/>
      <c r="E8" s="2"/>
      <c r="F8" s="2"/>
      <c r="G8" s="2"/>
      <c r="H8" s="2"/>
      <c r="I8" s="2"/>
      <c r="J8" s="2"/>
      <c r="K8" s="2"/>
      <c r="L8" s="2"/>
      <c r="M8" s="2"/>
    </row>
    <row r="9" spans="1:13" ht="15" x14ac:dyDescent="0.2">
      <c r="A9" s="233" t="s">
        <v>466</v>
      </c>
      <c r="B9" s="72"/>
      <c r="C9" s="72"/>
      <c r="D9" s="72"/>
      <c r="E9" s="72"/>
      <c r="F9" s="72"/>
      <c r="G9" s="72"/>
      <c r="H9" s="72"/>
      <c r="I9" s="72"/>
      <c r="J9" s="72"/>
      <c r="K9" s="72"/>
      <c r="L9" s="72"/>
      <c r="M9" s="72"/>
    </row>
    <row r="10" spans="1:13" x14ac:dyDescent="0.2">
      <c r="A10" s="2"/>
      <c r="B10" s="2"/>
      <c r="C10" s="2"/>
      <c r="D10" s="2"/>
      <c r="E10" s="2"/>
      <c r="F10" s="2"/>
      <c r="G10" s="2"/>
      <c r="H10" s="2"/>
      <c r="I10" s="2"/>
      <c r="J10" s="2"/>
      <c r="K10" s="2"/>
      <c r="L10" s="291" t="str">
        <f>HYPERLINK("#Tabelle17!a1","zurück zu den Resultaten")</f>
        <v>zurück zu den Resultaten</v>
      </c>
      <c r="M10" s="292"/>
    </row>
  </sheetData>
  <sheetProtection algorithmName="SHA-512" hashValue="bP0q40tGRJlxNbGEfUoJI5u0IVjad7XEE3m9Ar4yWy5QHvdMDlcm+71dlYswYt7ZnXsr0SA648KM1GS98lveMA==" saltValue="Nxs1eJyAoZcxdn4FK0Ot9w==" spinCount="100000" sheet="1" objects="1" scenarios="1"/>
  <mergeCells count="1">
    <mergeCell ref="L10:M10"/>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G9"/>
  <sheetViews>
    <sheetView showGridLines="0" zoomScale="115" zoomScaleNormal="115" zoomScaleSheetLayoutView="100" zoomScalePageLayoutView="85" workbookViewId="0">
      <selection activeCell="F8" sqref="F8"/>
    </sheetView>
  </sheetViews>
  <sheetFormatPr baseColWidth="10" defaultRowHeight="12.75" x14ac:dyDescent="0.2"/>
  <cols>
    <col min="1" max="1" width="11.42578125" style="10"/>
    <col min="2" max="2" width="32" style="10" customWidth="1"/>
    <col min="3" max="3" width="54.7109375" style="10" customWidth="1"/>
    <col min="4" max="7" width="11.42578125" style="10"/>
    <col min="8" max="8" width="35.42578125" style="10" customWidth="1"/>
    <col min="9" max="16384" width="11.42578125" style="10"/>
  </cols>
  <sheetData>
    <row r="1" spans="1:7" ht="16.5" thickBot="1" x14ac:dyDescent="0.3">
      <c r="A1"/>
      <c r="B1" s="249" t="s">
        <v>82</v>
      </c>
      <c r="C1" s="249"/>
      <c r="D1"/>
      <c r="E1"/>
      <c r="F1"/>
      <c r="G1"/>
    </row>
    <row r="2" spans="1:7" ht="13.5" thickBot="1" x14ac:dyDescent="0.25">
      <c r="A2"/>
      <c r="B2" s="192" t="s">
        <v>0</v>
      </c>
      <c r="C2" s="194" t="s">
        <v>6</v>
      </c>
      <c r="D2"/>
      <c r="E2"/>
      <c r="F2"/>
      <c r="G2"/>
    </row>
    <row r="3" spans="1:7" ht="71.25" customHeight="1" thickBot="1" x14ac:dyDescent="0.25">
      <c r="A3" s="20" t="s">
        <v>7</v>
      </c>
      <c r="B3" s="21" t="s">
        <v>8</v>
      </c>
      <c r="C3" s="22"/>
      <c r="D3"/>
      <c r="E3"/>
      <c r="F3"/>
      <c r="G3"/>
    </row>
    <row r="4" spans="1:7" ht="57.75" customHeight="1" thickBot="1" x14ac:dyDescent="0.25">
      <c r="A4" s="20" t="s">
        <v>12</v>
      </c>
      <c r="B4" s="26" t="s">
        <v>331</v>
      </c>
      <c r="C4" s="24"/>
      <c r="D4" s="196"/>
      <c r="E4"/>
      <c r="F4"/>
      <c r="G4"/>
    </row>
    <row r="5" spans="1:7" ht="78" customHeight="1" thickBot="1" x14ac:dyDescent="0.25">
      <c r="A5" s="20" t="s">
        <v>10</v>
      </c>
      <c r="B5" s="23" t="s">
        <v>11</v>
      </c>
      <c r="C5" s="24"/>
      <c r="D5"/>
      <c r="E5"/>
      <c r="F5"/>
      <c r="G5"/>
    </row>
    <row r="6" spans="1:7" ht="57.75" customHeight="1" x14ac:dyDescent="0.2">
      <c r="A6"/>
      <c r="B6"/>
      <c r="C6"/>
      <c r="D6"/>
      <c r="E6" s="2"/>
      <c r="F6" s="2"/>
      <c r="G6"/>
    </row>
    <row r="7" spans="1:7" x14ac:dyDescent="0.2">
      <c r="A7"/>
      <c r="B7"/>
      <c r="C7"/>
      <c r="D7"/>
      <c r="E7" s="248" t="str">
        <f>HYPERLINK("#Home!a1","Home")</f>
        <v>Home</v>
      </c>
      <c r="F7" s="248"/>
      <c r="G7"/>
    </row>
    <row r="8" spans="1:7" x14ac:dyDescent="0.2">
      <c r="A8"/>
      <c r="B8" t="s">
        <v>165</v>
      </c>
      <c r="C8"/>
      <c r="D8"/>
      <c r="E8" s="234" t="str">
        <f>HYPERLINK("#Tabelle1!a1","zurück")</f>
        <v>zurück</v>
      </c>
      <c r="F8" s="234" t="str">
        <f>HYPERLINK("#Tabelle3!a1","weiter")</f>
        <v>weiter</v>
      </c>
      <c r="G8"/>
    </row>
    <row r="9" spans="1:7" x14ac:dyDescent="0.2">
      <c r="A9" s="2"/>
      <c r="B9" s="2"/>
      <c r="C9" s="2"/>
      <c r="D9" s="2"/>
      <c r="E9" s="2"/>
      <c r="F9" s="2"/>
      <c r="G9" s="2"/>
    </row>
  </sheetData>
  <sheetProtection algorithmName="SHA-512" hashValue="QCdoryNNLJcqiFvj/Xshh0wtl9K+hQzTXDvAzSbgi7I4XlvMF4y94MUmMEayV8yFNpGYgJNrhMC47iv3d0xHUQ==" saltValue="HkzDZgyFLs2cnwNUDfl5Gg==" spinCount="100000" sheet="1" objects="1" scenarios="1"/>
  <mergeCells count="2">
    <mergeCell ref="E7:F7"/>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2</xdr:col>
                    <xdr:colOff>914400</xdr:colOff>
                    <xdr:row>3</xdr:row>
                    <xdr:rowOff>161925</xdr:rowOff>
                  </from>
                  <to>
                    <xdr:col>2</xdr:col>
                    <xdr:colOff>2266950</xdr:colOff>
                    <xdr:row>3</xdr:row>
                    <xdr:rowOff>485775</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2</xdr:col>
                    <xdr:colOff>1133475</xdr:colOff>
                    <xdr:row>3</xdr:row>
                    <xdr:rowOff>219075</xdr:rowOff>
                  </from>
                  <to>
                    <xdr:col>2</xdr:col>
                    <xdr:colOff>1438275</xdr:colOff>
                    <xdr:row>3</xdr:row>
                    <xdr:rowOff>409575</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2</xdr:col>
                    <xdr:colOff>1619250</xdr:colOff>
                    <xdr:row>3</xdr:row>
                    <xdr:rowOff>219075</xdr:rowOff>
                  </from>
                  <to>
                    <xdr:col>2</xdr:col>
                    <xdr:colOff>2143125</xdr:colOff>
                    <xdr:row>3</xdr:row>
                    <xdr:rowOff>438150</xdr:rowOff>
                  </to>
                </anchor>
              </controlPr>
            </control>
          </mc:Choice>
        </mc:AlternateContent>
        <mc:AlternateContent xmlns:mc="http://schemas.openxmlformats.org/markup-compatibility/2006">
          <mc:Choice Requires="x14">
            <control shapeId="3076" r:id="rId7" name="Scroll Bar 4">
              <controlPr defaultSize="0" autoPict="0">
                <anchor moveWithCells="1">
                  <from>
                    <xdr:col>2</xdr:col>
                    <xdr:colOff>133350</xdr:colOff>
                    <xdr:row>2</xdr:row>
                    <xdr:rowOff>142875</xdr:rowOff>
                  </from>
                  <to>
                    <xdr:col>2</xdr:col>
                    <xdr:colOff>3038475</xdr:colOff>
                    <xdr:row>2</xdr:row>
                    <xdr:rowOff>333375</xdr:rowOff>
                  </to>
                </anchor>
              </controlPr>
            </control>
          </mc:Choice>
        </mc:AlternateContent>
        <mc:AlternateContent xmlns:mc="http://schemas.openxmlformats.org/markup-compatibility/2006">
          <mc:Choice Requires="x14">
            <control shapeId="3078" r:id="rId8" name="Scroll Bar 6">
              <controlPr defaultSize="0" autoPict="0">
                <anchor moveWithCells="1">
                  <from>
                    <xdr:col>2</xdr:col>
                    <xdr:colOff>133350</xdr:colOff>
                    <xdr:row>4</xdr:row>
                    <xdr:rowOff>171450</xdr:rowOff>
                  </from>
                  <to>
                    <xdr:col>2</xdr:col>
                    <xdr:colOff>3038475</xdr:colOff>
                    <xdr:row>4</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G14"/>
  <sheetViews>
    <sheetView showGridLines="0" zoomScale="115" zoomScaleNormal="115" zoomScaleSheetLayoutView="100" workbookViewId="0">
      <selection activeCell="F11" sqref="F11"/>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86</v>
      </c>
      <c r="C1" s="249"/>
      <c r="D1"/>
      <c r="E1"/>
      <c r="F1"/>
      <c r="G1"/>
    </row>
    <row r="2" spans="1:7" ht="13.5" thickBot="1" x14ac:dyDescent="0.25">
      <c r="A2"/>
      <c r="B2" s="192" t="s">
        <v>0</v>
      </c>
      <c r="C2" s="195" t="s">
        <v>6</v>
      </c>
      <c r="D2"/>
      <c r="E2"/>
      <c r="F2"/>
      <c r="G2"/>
    </row>
    <row r="3" spans="1:7" ht="69" customHeight="1" thickBot="1" x14ac:dyDescent="0.25">
      <c r="A3" s="20" t="s">
        <v>13</v>
      </c>
      <c r="B3" s="21" t="s">
        <v>14</v>
      </c>
      <c r="C3" s="21"/>
      <c r="D3"/>
      <c r="E3"/>
      <c r="F3"/>
      <c r="G3"/>
    </row>
    <row r="4" spans="1:7" ht="72" customHeight="1" thickBot="1" x14ac:dyDescent="0.25">
      <c r="A4" s="20" t="s">
        <v>15</v>
      </c>
      <c r="B4" s="26" t="s">
        <v>332</v>
      </c>
      <c r="C4" s="21"/>
      <c r="D4"/>
      <c r="E4"/>
      <c r="F4"/>
      <c r="G4"/>
    </row>
    <row r="5" spans="1:7" ht="70.5" customHeight="1" thickBot="1" x14ac:dyDescent="0.25">
      <c r="A5" s="20" t="s">
        <v>16</v>
      </c>
      <c r="B5" s="23" t="s">
        <v>17</v>
      </c>
      <c r="C5" s="21"/>
      <c r="D5"/>
      <c r="E5"/>
      <c r="F5"/>
      <c r="G5"/>
    </row>
    <row r="6" spans="1:7" x14ac:dyDescent="0.2">
      <c r="A6"/>
      <c r="B6" s="25"/>
      <c r="C6"/>
      <c r="D6"/>
      <c r="E6" s="2"/>
      <c r="F6" s="2"/>
      <c r="G6"/>
    </row>
    <row r="7" spans="1:7" x14ac:dyDescent="0.2">
      <c r="A7"/>
      <c r="B7"/>
      <c r="C7"/>
      <c r="D7"/>
      <c r="E7" s="2"/>
      <c r="F7" s="2"/>
      <c r="G7"/>
    </row>
    <row r="8" spans="1:7" x14ac:dyDescent="0.2">
      <c r="A8"/>
      <c r="B8"/>
      <c r="C8"/>
      <c r="D8"/>
      <c r="E8" s="2"/>
      <c r="F8" s="2"/>
      <c r="G8"/>
    </row>
    <row r="9" spans="1:7" ht="15" customHeight="1" x14ac:dyDescent="0.2">
      <c r="A9" s="2"/>
      <c r="B9" s="2"/>
      <c r="C9" s="2"/>
      <c r="D9" s="2"/>
      <c r="E9" s="2"/>
      <c r="F9" s="2"/>
      <c r="G9" s="2"/>
    </row>
    <row r="10" spans="1:7" x14ac:dyDescent="0.2">
      <c r="A10" s="2"/>
      <c r="B10" s="2"/>
      <c r="C10" s="2"/>
      <c r="D10" s="2"/>
      <c r="E10" s="250" t="str">
        <f>HYPERLINK("#Home!a1","Home")</f>
        <v>Home</v>
      </c>
      <c r="F10" s="251"/>
      <c r="G10" s="2"/>
    </row>
    <row r="11" spans="1:7" x14ac:dyDescent="0.2">
      <c r="A11" s="2"/>
      <c r="B11" s="2" t="s">
        <v>166</v>
      </c>
      <c r="C11" s="2"/>
      <c r="D11" s="2"/>
      <c r="E11" s="234" t="str">
        <f>HYPERLINK("#Tabelle2!a1","zurück")</f>
        <v>zurück</v>
      </c>
      <c r="F11" s="234" t="str">
        <f>HYPERLINK("#Tabelle4!a1","weiter")</f>
        <v>weiter</v>
      </c>
      <c r="G11" s="2"/>
    </row>
    <row r="12" spans="1:7" x14ac:dyDescent="0.2">
      <c r="A12" s="2"/>
      <c r="B12" s="2"/>
      <c r="C12" s="2"/>
      <c r="D12" s="2"/>
      <c r="E12" s="2"/>
      <c r="F12" s="2"/>
      <c r="G12" s="2"/>
    </row>
    <row r="14" spans="1:7" ht="12.75" customHeight="1" x14ac:dyDescent="0.2"/>
  </sheetData>
  <sheetProtection algorithmName="SHA-512" hashValue="cB9by8InWmxe3iZyO4/ZlJs2BfbKg/TkErJZhzh/McKW7LMCbFiF6y000iaviF+mdYKXX0Kq/YBDRUzcsR7WFw==" saltValue="+dnTKJnO9XEGEB9PSgZ6qQ==" spinCount="100000" sheet="1" objects="1" scenarios="1"/>
  <mergeCells count="2">
    <mergeCell ref="E10:F10"/>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2</xdr:col>
                    <xdr:colOff>1095375</xdr:colOff>
                    <xdr:row>2</xdr:row>
                    <xdr:rowOff>228600</xdr:rowOff>
                  </from>
                  <to>
                    <xdr:col>2</xdr:col>
                    <xdr:colOff>2447925</xdr:colOff>
                    <xdr:row>2</xdr:row>
                    <xdr:rowOff>552450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xdr:col>
                    <xdr:colOff>1314450</xdr:colOff>
                    <xdr:row>2</xdr:row>
                    <xdr:rowOff>304800</xdr:rowOff>
                  </from>
                  <to>
                    <xdr:col>2</xdr:col>
                    <xdr:colOff>1619250</xdr:colOff>
                    <xdr:row>2</xdr:row>
                    <xdr:rowOff>495300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2</xdr:col>
                    <xdr:colOff>1800225</xdr:colOff>
                    <xdr:row>2</xdr:row>
                    <xdr:rowOff>295275</xdr:rowOff>
                  </from>
                  <to>
                    <xdr:col>2</xdr:col>
                    <xdr:colOff>2324100</xdr:colOff>
                    <xdr:row>2</xdr:row>
                    <xdr:rowOff>514350</xdr:rowOff>
                  </to>
                </anchor>
              </controlPr>
            </control>
          </mc:Choice>
        </mc:AlternateContent>
        <mc:AlternateContent xmlns:mc="http://schemas.openxmlformats.org/markup-compatibility/2006">
          <mc:Choice Requires="x14">
            <control shapeId="4100" r:id="rId7" name="Scroll Bar 4">
              <controlPr defaultSize="0" autoPict="0">
                <anchor moveWithCells="1">
                  <from>
                    <xdr:col>2</xdr:col>
                    <xdr:colOff>95250</xdr:colOff>
                    <xdr:row>3</xdr:row>
                    <xdr:rowOff>76200</xdr:rowOff>
                  </from>
                  <to>
                    <xdr:col>2</xdr:col>
                    <xdr:colOff>3000375</xdr:colOff>
                    <xdr:row>3</xdr:row>
                    <xdr:rowOff>266700</xdr:rowOff>
                  </to>
                </anchor>
              </controlPr>
            </control>
          </mc:Choice>
        </mc:AlternateContent>
        <mc:AlternateContent xmlns:mc="http://schemas.openxmlformats.org/markup-compatibility/2006">
          <mc:Choice Requires="x14">
            <control shapeId="4101" r:id="rId8" name="Scroll Bar 5">
              <controlPr defaultSize="0" autoPict="0">
                <anchor moveWithCells="1">
                  <from>
                    <xdr:col>2</xdr:col>
                    <xdr:colOff>95250</xdr:colOff>
                    <xdr:row>4</xdr:row>
                    <xdr:rowOff>95250</xdr:rowOff>
                  </from>
                  <to>
                    <xdr:col>2</xdr:col>
                    <xdr:colOff>3000375</xdr:colOff>
                    <xdr:row>4</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G11"/>
  <sheetViews>
    <sheetView showGridLines="0" zoomScale="115" zoomScaleNormal="115" zoomScaleSheetLayoutView="100" workbookViewId="0">
      <selection activeCell="F10" sqref="F10"/>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90</v>
      </c>
      <c r="C1" s="249"/>
      <c r="D1"/>
      <c r="E1"/>
      <c r="F1"/>
      <c r="G1"/>
    </row>
    <row r="2" spans="1:7" ht="13.5" thickBot="1" x14ac:dyDescent="0.25">
      <c r="A2"/>
      <c r="B2" s="192" t="s">
        <v>0</v>
      </c>
      <c r="C2" s="194" t="s">
        <v>6</v>
      </c>
      <c r="D2"/>
      <c r="E2"/>
      <c r="F2"/>
      <c r="G2"/>
    </row>
    <row r="3" spans="1:7" ht="90" thickBot="1" x14ac:dyDescent="0.25">
      <c r="A3" s="20" t="s">
        <v>18</v>
      </c>
      <c r="B3" s="27" t="s">
        <v>333</v>
      </c>
      <c r="C3" s="24"/>
      <c r="D3"/>
      <c r="E3"/>
      <c r="F3"/>
      <c r="G3"/>
    </row>
    <row r="4" spans="1:7" ht="77.25" thickBot="1" x14ac:dyDescent="0.25">
      <c r="A4" s="20" t="s">
        <v>19</v>
      </c>
      <c r="B4" s="26" t="s">
        <v>292</v>
      </c>
      <c r="C4" s="24"/>
      <c r="D4"/>
      <c r="E4"/>
      <c r="F4"/>
      <c r="G4"/>
    </row>
    <row r="5" spans="1:7" ht="77.25" thickBot="1" x14ac:dyDescent="0.25">
      <c r="A5" s="20" t="s">
        <v>20</v>
      </c>
      <c r="B5" s="23" t="s">
        <v>21</v>
      </c>
      <c r="C5" s="24"/>
      <c r="D5"/>
      <c r="E5"/>
      <c r="F5"/>
      <c r="G5"/>
    </row>
    <row r="6" spans="1:7" x14ac:dyDescent="0.2">
      <c r="A6"/>
      <c r="B6"/>
      <c r="C6"/>
      <c r="D6"/>
      <c r="E6" s="2"/>
      <c r="F6" s="2"/>
      <c r="G6"/>
    </row>
    <row r="7" spans="1:7" ht="5.25" customHeight="1" x14ac:dyDescent="0.2">
      <c r="A7"/>
      <c r="B7"/>
      <c r="C7"/>
      <c r="D7"/>
      <c r="E7" s="2"/>
      <c r="F7" s="2"/>
      <c r="G7"/>
    </row>
    <row r="8" spans="1:7" ht="3" customHeight="1" x14ac:dyDescent="0.2">
      <c r="A8"/>
      <c r="B8"/>
      <c r="C8"/>
      <c r="D8"/>
      <c r="E8"/>
      <c r="F8"/>
      <c r="G8"/>
    </row>
    <row r="9" spans="1:7" ht="12.75" customHeight="1" x14ac:dyDescent="0.2">
      <c r="A9" s="2"/>
      <c r="B9" s="2"/>
      <c r="C9" s="2"/>
      <c r="D9" s="2"/>
      <c r="E9" s="248" t="str">
        <f>HYPERLINK("#Home!a1","Home")</f>
        <v>Home</v>
      </c>
      <c r="F9" s="248"/>
      <c r="G9" s="2"/>
    </row>
    <row r="10" spans="1:7" x14ac:dyDescent="0.2">
      <c r="A10" s="2"/>
      <c r="B10" s="2" t="s">
        <v>167</v>
      </c>
      <c r="C10" s="2"/>
      <c r="D10" s="2"/>
      <c r="E10" s="234" t="str">
        <f>HYPERLINK("#Tabelle3!a1","zurück")</f>
        <v>zurück</v>
      </c>
      <c r="F10" s="234" t="str">
        <f>HYPERLINK("#Tabelle5!a1","weiter")</f>
        <v>weiter</v>
      </c>
      <c r="G10" s="2"/>
    </row>
    <row r="11" spans="1:7" x14ac:dyDescent="0.2">
      <c r="A11" s="2"/>
      <c r="B11" s="2"/>
      <c r="C11" s="2"/>
      <c r="D11" s="2"/>
      <c r="E11" s="2"/>
      <c r="F11" s="2"/>
      <c r="G11" s="2"/>
    </row>
  </sheetData>
  <sheetProtection algorithmName="SHA-512" hashValue="a9FS2P2MAHTaFAovcug0EQl+r1YFqlM6kA3sO3/l3eUms4gVn4dxACmCcaI4rluRD22aRBQhYUsPLxLlQA5mtg==" saltValue="/SJoBHa1qQ/indkLOodiCw==" spinCount="100000" sheet="1" objects="1" scenarios="1"/>
  <mergeCells count="2">
    <mergeCell ref="E9:F9"/>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2</xdr:col>
                    <xdr:colOff>1162050</xdr:colOff>
                    <xdr:row>2</xdr:row>
                    <xdr:rowOff>304800</xdr:rowOff>
                  </from>
                  <to>
                    <xdr:col>2</xdr:col>
                    <xdr:colOff>2514600</xdr:colOff>
                    <xdr:row>2</xdr:row>
                    <xdr:rowOff>628650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xdr:col>
                    <xdr:colOff>1381125</xdr:colOff>
                    <xdr:row>2</xdr:row>
                    <xdr:rowOff>381000</xdr:rowOff>
                  </from>
                  <to>
                    <xdr:col>2</xdr:col>
                    <xdr:colOff>1685925</xdr:colOff>
                    <xdr:row>2</xdr:row>
                    <xdr:rowOff>571500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2</xdr:col>
                    <xdr:colOff>1866900</xdr:colOff>
                    <xdr:row>2</xdr:row>
                    <xdr:rowOff>371475</xdr:rowOff>
                  </from>
                  <to>
                    <xdr:col>2</xdr:col>
                    <xdr:colOff>2390775</xdr:colOff>
                    <xdr:row>2</xdr:row>
                    <xdr:rowOff>590550</xdr:rowOff>
                  </to>
                </anchor>
              </controlPr>
            </control>
          </mc:Choice>
        </mc:AlternateContent>
        <mc:AlternateContent xmlns:mc="http://schemas.openxmlformats.org/markup-compatibility/2006">
          <mc:Choice Requires="x14">
            <control shapeId="5124" r:id="rId7" name="Scroll Bar 4">
              <controlPr defaultSize="0" autoPict="0">
                <anchor moveWithCells="1">
                  <from>
                    <xdr:col>2</xdr:col>
                    <xdr:colOff>142875</xdr:colOff>
                    <xdr:row>4</xdr:row>
                    <xdr:rowOff>104775</xdr:rowOff>
                  </from>
                  <to>
                    <xdr:col>2</xdr:col>
                    <xdr:colOff>3048000</xdr:colOff>
                    <xdr:row>4</xdr:row>
                    <xdr:rowOff>295275</xdr:rowOff>
                  </to>
                </anchor>
              </controlPr>
            </control>
          </mc:Choice>
        </mc:AlternateContent>
        <mc:AlternateContent xmlns:mc="http://schemas.openxmlformats.org/markup-compatibility/2006">
          <mc:Choice Requires="x14">
            <control shapeId="5128" r:id="rId8" name="Scroll Bar 8">
              <controlPr defaultSize="0" autoPict="0">
                <anchor moveWithCells="1">
                  <from>
                    <xdr:col>2</xdr:col>
                    <xdr:colOff>142875</xdr:colOff>
                    <xdr:row>3</xdr:row>
                    <xdr:rowOff>123825</xdr:rowOff>
                  </from>
                  <to>
                    <xdr:col>2</xdr:col>
                    <xdr:colOff>3048000</xdr:colOff>
                    <xdr:row>3</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G11"/>
  <sheetViews>
    <sheetView showGridLines="0" zoomScale="115" zoomScaleNormal="115" zoomScaleSheetLayoutView="100" workbookViewId="0">
      <selection activeCell="F10" sqref="F10"/>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94</v>
      </c>
      <c r="C1" s="249"/>
      <c r="D1"/>
      <c r="E1"/>
      <c r="F1"/>
      <c r="G1"/>
    </row>
    <row r="2" spans="1:7" ht="13.5" thickBot="1" x14ac:dyDescent="0.25">
      <c r="A2"/>
      <c r="B2" s="192" t="s">
        <v>0</v>
      </c>
      <c r="C2" s="194" t="s">
        <v>6</v>
      </c>
      <c r="D2"/>
      <c r="E2"/>
      <c r="F2"/>
      <c r="G2"/>
    </row>
    <row r="3" spans="1:7" ht="64.5" customHeight="1" thickBot="1" x14ac:dyDescent="0.25">
      <c r="A3" s="20" t="s">
        <v>22</v>
      </c>
      <c r="B3" s="27" t="s">
        <v>487</v>
      </c>
      <c r="C3" s="24"/>
      <c r="D3"/>
      <c r="E3"/>
      <c r="F3"/>
      <c r="G3"/>
    </row>
    <row r="4" spans="1:7" ht="90" thickBot="1" x14ac:dyDescent="0.25">
      <c r="A4" s="20" t="s">
        <v>23</v>
      </c>
      <c r="B4" s="23" t="s">
        <v>24</v>
      </c>
      <c r="C4" s="24"/>
      <c r="D4"/>
      <c r="E4"/>
      <c r="F4"/>
      <c r="G4"/>
    </row>
    <row r="5" spans="1:7" ht="81" customHeight="1" thickBot="1" x14ac:dyDescent="0.25">
      <c r="A5" s="20" t="s">
        <v>25</v>
      </c>
      <c r="B5" s="26" t="s">
        <v>334</v>
      </c>
      <c r="C5" s="235" t="s">
        <v>480</v>
      </c>
      <c r="D5"/>
      <c r="E5"/>
      <c r="F5"/>
      <c r="G5"/>
    </row>
    <row r="6" spans="1:7" x14ac:dyDescent="0.2">
      <c r="A6"/>
      <c r="B6" s="25"/>
      <c r="C6"/>
      <c r="D6"/>
      <c r="E6" s="2"/>
      <c r="F6" s="2"/>
      <c r="G6"/>
    </row>
    <row r="7" spans="1:7" ht="3.75" customHeight="1" x14ac:dyDescent="0.2">
      <c r="A7"/>
      <c r="B7"/>
      <c r="C7"/>
      <c r="D7"/>
      <c r="E7" s="2"/>
      <c r="F7" s="2"/>
      <c r="G7"/>
    </row>
    <row r="8" spans="1:7" x14ac:dyDescent="0.2">
      <c r="A8"/>
      <c r="B8"/>
      <c r="C8"/>
      <c r="D8"/>
      <c r="E8"/>
      <c r="F8"/>
      <c r="G8"/>
    </row>
    <row r="9" spans="1:7" x14ac:dyDescent="0.2">
      <c r="A9" s="2"/>
      <c r="B9" s="2"/>
      <c r="C9" s="2"/>
      <c r="D9" s="2"/>
      <c r="E9" s="248" t="str">
        <f>HYPERLINK("#Home!a1","Home")</f>
        <v>Home</v>
      </c>
      <c r="F9" s="248"/>
      <c r="G9" s="2"/>
    </row>
    <row r="10" spans="1:7" x14ac:dyDescent="0.2">
      <c r="A10" s="2"/>
      <c r="B10" s="2" t="s">
        <v>168</v>
      </c>
      <c r="C10" s="2"/>
      <c r="D10" s="2"/>
      <c r="E10" s="234" t="str">
        <f>HYPERLINK("#Tabelle4!a1","zurück")</f>
        <v>zurück</v>
      </c>
      <c r="F10" s="234" t="str">
        <f>HYPERLINK("#Tabelle6!a1","weiter")</f>
        <v>weiter</v>
      </c>
      <c r="G10" s="2"/>
    </row>
    <row r="11" spans="1:7" x14ac:dyDescent="0.2">
      <c r="A11" s="2"/>
      <c r="B11" s="2"/>
      <c r="C11" s="2"/>
      <c r="D11" s="2"/>
      <c r="E11" s="2"/>
      <c r="F11" s="2"/>
      <c r="G11" s="2"/>
    </row>
  </sheetData>
  <sheetProtection algorithmName="SHA-512" hashValue="Kq6Nv7GEIYLMmo8peoHwTHFa0B4QAzDFAo2LH3JcHaSN1dn41qsuHP3pxYqZ2ImfycKSoxU9RFvMuQYh7QMwJQ==" saltValue="sCsesywcuriZ9b3Tbe7csA==" spinCount="100000" sheet="1" objects="1" scenarios="1"/>
  <mergeCells count="2">
    <mergeCell ref="E9:F9"/>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142875</xdr:colOff>
                    <xdr:row>4</xdr:row>
                    <xdr:rowOff>257175</xdr:rowOff>
                  </from>
                  <to>
                    <xdr:col>2</xdr:col>
                    <xdr:colOff>1000125</xdr:colOff>
                    <xdr:row>4</xdr:row>
                    <xdr:rowOff>419100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142875</xdr:colOff>
                    <xdr:row>4</xdr:row>
                    <xdr:rowOff>619125</xdr:rowOff>
                  </from>
                  <to>
                    <xdr:col>2</xdr:col>
                    <xdr:colOff>1000125</xdr:colOff>
                    <xdr:row>4</xdr:row>
                    <xdr:rowOff>752475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142875</xdr:colOff>
                    <xdr:row>4</xdr:row>
                    <xdr:rowOff>428625</xdr:rowOff>
                  </from>
                  <to>
                    <xdr:col>2</xdr:col>
                    <xdr:colOff>1000125</xdr:colOff>
                    <xdr:row>4</xdr:row>
                    <xdr:rowOff>600075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142875</xdr:colOff>
                    <xdr:row>4</xdr:row>
                    <xdr:rowOff>771525</xdr:rowOff>
                  </from>
                  <to>
                    <xdr:col>2</xdr:col>
                    <xdr:colOff>1000125</xdr:colOff>
                    <xdr:row>4</xdr:row>
                    <xdr:rowOff>923925</xdr:rowOff>
                  </to>
                </anchor>
              </controlPr>
            </control>
          </mc:Choice>
        </mc:AlternateContent>
        <mc:AlternateContent xmlns:mc="http://schemas.openxmlformats.org/markup-compatibility/2006">
          <mc:Choice Requires="x14">
            <control shapeId="6149" r:id="rId8" name="Scroll Bar 5">
              <controlPr defaultSize="0" autoPict="0">
                <anchor moveWithCells="1">
                  <from>
                    <xdr:col>2</xdr:col>
                    <xdr:colOff>114300</xdr:colOff>
                    <xdr:row>2</xdr:row>
                    <xdr:rowOff>95250</xdr:rowOff>
                  </from>
                  <to>
                    <xdr:col>2</xdr:col>
                    <xdr:colOff>3019425</xdr:colOff>
                    <xdr:row>2</xdr:row>
                    <xdr:rowOff>285750</xdr:rowOff>
                  </to>
                </anchor>
              </controlPr>
            </control>
          </mc:Choice>
        </mc:AlternateContent>
        <mc:AlternateContent xmlns:mc="http://schemas.openxmlformats.org/markup-compatibility/2006">
          <mc:Choice Requires="x14">
            <control shapeId="6150" r:id="rId9" name="Group Box 6">
              <controlPr defaultSize="0" autoFill="0" autoPict="0">
                <anchor moveWithCells="1">
                  <from>
                    <xdr:col>2</xdr:col>
                    <xdr:colOff>1076325</xdr:colOff>
                    <xdr:row>3</xdr:row>
                    <xdr:rowOff>409575</xdr:rowOff>
                  </from>
                  <to>
                    <xdr:col>2</xdr:col>
                    <xdr:colOff>2428875</xdr:colOff>
                    <xdr:row>3</xdr:row>
                    <xdr:rowOff>733425</xdr:rowOff>
                  </to>
                </anchor>
              </controlPr>
            </control>
          </mc:Choice>
        </mc:AlternateContent>
        <mc:AlternateContent xmlns:mc="http://schemas.openxmlformats.org/markup-compatibility/2006">
          <mc:Choice Requires="x14">
            <control shapeId="6151" r:id="rId10" name="Option Button 7">
              <controlPr defaultSize="0" autoFill="0" autoLine="0" autoPict="0">
                <anchor moveWithCells="1">
                  <from>
                    <xdr:col>2</xdr:col>
                    <xdr:colOff>1295400</xdr:colOff>
                    <xdr:row>3</xdr:row>
                    <xdr:rowOff>485775</xdr:rowOff>
                  </from>
                  <to>
                    <xdr:col>2</xdr:col>
                    <xdr:colOff>1600200</xdr:colOff>
                    <xdr:row>3</xdr:row>
                    <xdr:rowOff>676275</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from>
                    <xdr:col>2</xdr:col>
                    <xdr:colOff>1781175</xdr:colOff>
                    <xdr:row>3</xdr:row>
                    <xdr:rowOff>476250</xdr:rowOff>
                  </from>
                  <to>
                    <xdr:col>2</xdr:col>
                    <xdr:colOff>2305050</xdr:colOff>
                    <xdr:row>3</xdr:row>
                    <xdr:rowOff>695325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xdr:col>
                    <xdr:colOff>142875</xdr:colOff>
                    <xdr:row>4</xdr:row>
                    <xdr:rowOff>104775</xdr:rowOff>
                  </from>
                  <to>
                    <xdr:col>2</xdr:col>
                    <xdr:colOff>1162050</xdr:colOff>
                    <xdr:row>4</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G16"/>
  <sheetViews>
    <sheetView showGridLines="0" zoomScale="115" zoomScaleNormal="115" workbookViewId="0">
      <selection activeCell="F15" sqref="F15"/>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98</v>
      </c>
      <c r="C1" s="249"/>
      <c r="D1"/>
      <c r="E1"/>
      <c r="F1"/>
      <c r="G1"/>
    </row>
    <row r="2" spans="1:7" ht="13.5" thickBot="1" x14ac:dyDescent="0.25">
      <c r="A2"/>
      <c r="B2" s="192" t="s">
        <v>0</v>
      </c>
      <c r="C2" s="194" t="s">
        <v>6</v>
      </c>
      <c r="D2"/>
      <c r="E2"/>
      <c r="F2"/>
      <c r="G2"/>
    </row>
    <row r="3" spans="1:7" ht="39" thickBot="1" x14ac:dyDescent="0.25">
      <c r="A3" s="20" t="s">
        <v>26</v>
      </c>
      <c r="B3" s="21" t="s">
        <v>27</v>
      </c>
      <c r="C3" s="24"/>
      <c r="D3"/>
      <c r="E3"/>
      <c r="F3"/>
      <c r="G3"/>
    </row>
    <row r="4" spans="1:7" ht="57.75" customHeight="1" thickBot="1" x14ac:dyDescent="0.25">
      <c r="A4" s="20" t="s">
        <v>28</v>
      </c>
      <c r="B4" s="23" t="s">
        <v>29</v>
      </c>
      <c r="C4" s="24"/>
      <c r="D4"/>
      <c r="E4"/>
      <c r="F4"/>
      <c r="G4"/>
    </row>
    <row r="5" spans="1:7" ht="63.75" customHeight="1" thickBot="1" x14ac:dyDescent="0.25">
      <c r="A5" s="20" t="s">
        <v>30</v>
      </c>
      <c r="B5" s="26" t="s">
        <v>335</v>
      </c>
      <c r="C5" s="24"/>
      <c r="D5"/>
      <c r="E5"/>
      <c r="F5"/>
      <c r="G5"/>
    </row>
    <row r="6" spans="1:7" x14ac:dyDescent="0.2">
      <c r="A6" s="2"/>
      <c r="B6" s="2"/>
      <c r="C6" s="2"/>
      <c r="D6" s="2"/>
      <c r="E6" s="2"/>
      <c r="F6" s="2"/>
      <c r="G6" s="2"/>
    </row>
    <row r="7" spans="1:7" x14ac:dyDescent="0.2">
      <c r="A7" s="2"/>
      <c r="B7" s="2"/>
      <c r="C7" s="2"/>
      <c r="D7" s="2"/>
      <c r="E7" s="2"/>
      <c r="F7" s="2"/>
      <c r="G7" s="2"/>
    </row>
    <row r="8" spans="1:7" x14ac:dyDescent="0.2">
      <c r="A8" s="2"/>
      <c r="B8" s="2"/>
      <c r="C8" s="2"/>
      <c r="D8" s="2"/>
      <c r="E8" s="2"/>
      <c r="F8" s="2"/>
      <c r="G8" s="2"/>
    </row>
    <row r="9" spans="1:7" x14ac:dyDescent="0.2">
      <c r="A9" s="2"/>
      <c r="B9" s="2"/>
      <c r="C9" s="2"/>
      <c r="D9" s="2"/>
      <c r="E9" s="2"/>
      <c r="F9" s="2"/>
      <c r="G9" s="2"/>
    </row>
    <row r="10" spans="1:7" x14ac:dyDescent="0.2">
      <c r="A10" s="2"/>
      <c r="B10" s="2"/>
      <c r="C10" s="2"/>
      <c r="D10" s="2"/>
      <c r="E10" s="2"/>
      <c r="F10" s="2"/>
      <c r="G10" s="2"/>
    </row>
    <row r="11" spans="1:7" x14ac:dyDescent="0.2">
      <c r="A11" s="2"/>
      <c r="B11" s="2"/>
      <c r="C11" s="2"/>
      <c r="D11" s="2"/>
      <c r="E11" s="2"/>
      <c r="F11" s="2"/>
      <c r="G11" s="2"/>
    </row>
    <row r="12" spans="1:7" x14ac:dyDescent="0.2">
      <c r="A12" s="2"/>
      <c r="B12" s="2"/>
      <c r="C12" s="2"/>
      <c r="D12" s="2"/>
      <c r="E12" s="2"/>
      <c r="F12" s="2"/>
      <c r="G12" s="2"/>
    </row>
    <row r="13" spans="1:7" x14ac:dyDescent="0.2">
      <c r="A13" s="2"/>
      <c r="B13" s="2"/>
      <c r="C13" s="2"/>
      <c r="D13" s="2"/>
      <c r="E13" s="2"/>
      <c r="F13" s="2"/>
      <c r="G13" s="2"/>
    </row>
    <row r="14" spans="1:7" x14ac:dyDescent="0.2">
      <c r="A14" s="2"/>
      <c r="B14" s="2"/>
      <c r="C14" s="2"/>
      <c r="D14" s="2"/>
      <c r="E14" s="248" t="str">
        <f>HYPERLINK("#Home!a1","Home")</f>
        <v>Home</v>
      </c>
      <c r="F14" s="248"/>
      <c r="G14" s="2"/>
    </row>
    <row r="15" spans="1:7" x14ac:dyDescent="0.2">
      <c r="A15" s="2"/>
      <c r="B15" s="2" t="s">
        <v>169</v>
      </c>
      <c r="C15" s="2"/>
      <c r="D15" s="2"/>
      <c r="E15" s="234" t="str">
        <f>HYPERLINK("#Tabelle5!a1","zurück")</f>
        <v>zurück</v>
      </c>
      <c r="F15" s="234" t="str">
        <f>HYPERLINK("#Tabelle7!a1","weiter")</f>
        <v>weiter</v>
      </c>
      <c r="G15" s="2"/>
    </row>
    <row r="16" spans="1:7" x14ac:dyDescent="0.2">
      <c r="A16" s="2"/>
      <c r="B16" s="2"/>
      <c r="C16" s="2"/>
      <c r="D16" s="2"/>
      <c r="E16" s="2"/>
      <c r="F16" s="2"/>
      <c r="G16" s="2"/>
    </row>
  </sheetData>
  <sheetProtection algorithmName="SHA-512" hashValue="t4Zv5Ry7iwS8AXJj7NjEc26gjYDZX+onxTWoepaQ0ur6pQA7hSAnnFoDBe+WfSzIn/XnMowRsAfRk31IZiO5Ug==" saltValue="0rPJgUb2u9ZWVMrm5tlyQA==" spinCount="100000" sheet="1" objects="1" scenarios="1"/>
  <mergeCells count="2">
    <mergeCell ref="E14:F14"/>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2</xdr:col>
                    <xdr:colOff>1047750</xdr:colOff>
                    <xdr:row>2</xdr:row>
                    <xdr:rowOff>85725</xdr:rowOff>
                  </from>
                  <to>
                    <xdr:col>2</xdr:col>
                    <xdr:colOff>2400300</xdr:colOff>
                    <xdr:row>2</xdr:row>
                    <xdr:rowOff>409575</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2</xdr:col>
                    <xdr:colOff>1266825</xdr:colOff>
                    <xdr:row>2</xdr:row>
                    <xdr:rowOff>161925</xdr:rowOff>
                  </from>
                  <to>
                    <xdr:col>2</xdr:col>
                    <xdr:colOff>1571625</xdr:colOff>
                    <xdr:row>2</xdr:row>
                    <xdr:rowOff>352425</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2</xdr:col>
                    <xdr:colOff>1752600</xdr:colOff>
                    <xdr:row>2</xdr:row>
                    <xdr:rowOff>152400</xdr:rowOff>
                  </from>
                  <to>
                    <xdr:col>2</xdr:col>
                    <xdr:colOff>2276475</xdr:colOff>
                    <xdr:row>2</xdr:row>
                    <xdr:rowOff>371475</xdr:rowOff>
                  </to>
                </anchor>
              </controlPr>
            </control>
          </mc:Choice>
        </mc:AlternateContent>
        <mc:AlternateContent xmlns:mc="http://schemas.openxmlformats.org/markup-compatibility/2006">
          <mc:Choice Requires="x14">
            <control shapeId="7172" r:id="rId7" name="Scroll Bar 4">
              <controlPr defaultSize="0" autoPict="0">
                <anchor moveWithCells="1">
                  <from>
                    <xdr:col>2</xdr:col>
                    <xdr:colOff>209550</xdr:colOff>
                    <xdr:row>4</xdr:row>
                    <xdr:rowOff>85725</xdr:rowOff>
                  </from>
                  <to>
                    <xdr:col>2</xdr:col>
                    <xdr:colOff>3114675</xdr:colOff>
                    <xdr:row>4</xdr:row>
                    <xdr:rowOff>276225</xdr:rowOff>
                  </to>
                </anchor>
              </controlPr>
            </control>
          </mc:Choice>
        </mc:AlternateContent>
        <mc:AlternateContent xmlns:mc="http://schemas.openxmlformats.org/markup-compatibility/2006">
          <mc:Choice Requires="x14">
            <control shapeId="7173" r:id="rId8" name="Scroll Bar 5">
              <controlPr defaultSize="0" autoPict="0">
                <anchor moveWithCells="1">
                  <from>
                    <xdr:col>2</xdr:col>
                    <xdr:colOff>209550</xdr:colOff>
                    <xdr:row>3</xdr:row>
                    <xdr:rowOff>85725</xdr:rowOff>
                  </from>
                  <to>
                    <xdr:col>2</xdr:col>
                    <xdr:colOff>3114675</xdr:colOff>
                    <xdr:row>3</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G14"/>
  <sheetViews>
    <sheetView showGridLines="0" zoomScale="115" zoomScaleNormal="115" workbookViewId="0">
      <selection activeCell="F13" sqref="F13"/>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102</v>
      </c>
      <c r="C1" s="249"/>
      <c r="D1"/>
      <c r="E1"/>
      <c r="F1"/>
      <c r="G1"/>
    </row>
    <row r="2" spans="1:7" ht="13.5" thickBot="1" x14ac:dyDescent="0.25">
      <c r="A2"/>
      <c r="B2" s="192" t="s">
        <v>0</v>
      </c>
      <c r="C2" s="194" t="s">
        <v>6</v>
      </c>
      <c r="D2"/>
      <c r="E2"/>
      <c r="F2"/>
      <c r="G2"/>
    </row>
    <row r="3" spans="1:7" ht="97.5" customHeight="1" thickBot="1" x14ac:dyDescent="0.25">
      <c r="A3" s="20" t="s">
        <v>31</v>
      </c>
      <c r="B3" s="21" t="s">
        <v>32</v>
      </c>
      <c r="C3" s="24"/>
      <c r="D3"/>
      <c r="E3"/>
      <c r="F3"/>
      <c r="G3"/>
    </row>
    <row r="4" spans="1:7" ht="61.5" customHeight="1" thickBot="1" x14ac:dyDescent="0.25">
      <c r="A4" s="20" t="s">
        <v>482</v>
      </c>
      <c r="B4" s="23" t="s">
        <v>33</v>
      </c>
      <c r="C4" s="24"/>
      <c r="D4"/>
      <c r="E4"/>
      <c r="F4"/>
      <c r="G4"/>
    </row>
    <row r="5" spans="1:7" ht="42" customHeight="1" thickBot="1" x14ac:dyDescent="0.25">
      <c r="A5"/>
      <c r="B5" s="26" t="s">
        <v>488</v>
      </c>
      <c r="C5" s="24"/>
      <c r="D5"/>
      <c r="E5" s="2"/>
      <c r="F5" s="2"/>
      <c r="G5"/>
    </row>
    <row r="6" spans="1:7" x14ac:dyDescent="0.2">
      <c r="A6"/>
      <c r="B6"/>
      <c r="C6"/>
      <c r="D6"/>
      <c r="E6" s="2"/>
      <c r="F6" s="2"/>
      <c r="G6"/>
    </row>
    <row r="7" spans="1:7" x14ac:dyDescent="0.2">
      <c r="A7"/>
      <c r="B7"/>
      <c r="C7"/>
      <c r="D7"/>
      <c r="E7"/>
      <c r="F7"/>
      <c r="G7"/>
    </row>
    <row r="8" spans="1:7" ht="2.25" customHeight="1" x14ac:dyDescent="0.2">
      <c r="A8"/>
      <c r="B8"/>
      <c r="C8"/>
      <c r="D8"/>
      <c r="E8"/>
      <c r="F8"/>
      <c r="G8"/>
    </row>
    <row r="9" spans="1:7" ht="10.5" customHeight="1" x14ac:dyDescent="0.2">
      <c r="A9"/>
      <c r="B9"/>
      <c r="C9"/>
      <c r="D9"/>
      <c r="E9"/>
      <c r="F9"/>
      <c r="G9"/>
    </row>
    <row r="10" spans="1:7" x14ac:dyDescent="0.2">
      <c r="A10"/>
      <c r="B10"/>
      <c r="C10"/>
      <c r="D10"/>
      <c r="E10"/>
      <c r="F10"/>
      <c r="G10"/>
    </row>
    <row r="11" spans="1:7" x14ac:dyDescent="0.2">
      <c r="A11"/>
      <c r="B11"/>
      <c r="C11"/>
      <c r="D11"/>
      <c r="E11"/>
      <c r="F11"/>
      <c r="G11"/>
    </row>
    <row r="12" spans="1:7" x14ac:dyDescent="0.2">
      <c r="A12"/>
      <c r="B12"/>
      <c r="C12"/>
      <c r="D12"/>
      <c r="E12" s="248" t="str">
        <f>HYPERLINK("#Home!a1","Home")</f>
        <v>Home</v>
      </c>
      <c r="F12" s="248"/>
      <c r="G12"/>
    </row>
    <row r="13" spans="1:7" x14ac:dyDescent="0.2">
      <c r="A13"/>
      <c r="B13" t="s">
        <v>170</v>
      </c>
      <c r="C13"/>
      <c r="D13"/>
      <c r="E13" s="234" t="str">
        <f>HYPERLINK("#Tabelle6!a1","zurück")</f>
        <v>zurück</v>
      </c>
      <c r="F13" s="234" t="str">
        <f>HYPERLINK("#Tabelle8!a1","weiter")</f>
        <v>weiter</v>
      </c>
      <c r="G13"/>
    </row>
    <row r="14" spans="1:7" x14ac:dyDescent="0.2">
      <c r="A14"/>
      <c r="B14"/>
      <c r="C14"/>
      <c r="D14"/>
      <c r="E14"/>
      <c r="F14"/>
      <c r="G14"/>
    </row>
  </sheetData>
  <sheetProtection algorithmName="SHA-512" hashValue="HW8P3aGlVAe1ztMc1TG84cbxYI5SZO76jtdhxE+65P8vfnwy0z7lzyXazNJtpX6qxmpYShsd+N8K3f1XW6VsrA==" saltValue="JZ6xw2fHzLZk5jaP5zAAlA==" spinCount="100000" sheet="1" objects="1" scenarios="1"/>
  <mergeCells count="2">
    <mergeCell ref="E12:F12"/>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2</xdr:col>
                    <xdr:colOff>1209675</xdr:colOff>
                    <xdr:row>2</xdr:row>
                    <xdr:rowOff>485775</xdr:rowOff>
                  </from>
                  <to>
                    <xdr:col>2</xdr:col>
                    <xdr:colOff>2562225</xdr:colOff>
                    <xdr:row>2</xdr:row>
                    <xdr:rowOff>809625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xdr:col>
                    <xdr:colOff>1352550</xdr:colOff>
                    <xdr:row>2</xdr:row>
                    <xdr:rowOff>561975</xdr:rowOff>
                  </from>
                  <to>
                    <xdr:col>2</xdr:col>
                    <xdr:colOff>1657350</xdr:colOff>
                    <xdr:row>2</xdr:row>
                    <xdr:rowOff>752475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2</xdr:col>
                    <xdr:colOff>1838325</xdr:colOff>
                    <xdr:row>2</xdr:row>
                    <xdr:rowOff>552450</xdr:rowOff>
                  </from>
                  <to>
                    <xdr:col>2</xdr:col>
                    <xdr:colOff>2362200</xdr:colOff>
                    <xdr:row>2</xdr:row>
                    <xdr:rowOff>771525</xdr:rowOff>
                  </to>
                </anchor>
              </controlPr>
            </control>
          </mc:Choice>
        </mc:AlternateContent>
        <mc:AlternateContent xmlns:mc="http://schemas.openxmlformats.org/markup-compatibility/2006">
          <mc:Choice Requires="x14">
            <control shapeId="8196" r:id="rId7" name="Scroll Bar 4">
              <controlPr defaultSize="0" autoPict="0">
                <anchor moveWithCells="1">
                  <from>
                    <xdr:col>2</xdr:col>
                    <xdr:colOff>190500</xdr:colOff>
                    <xdr:row>3</xdr:row>
                    <xdr:rowOff>76200</xdr:rowOff>
                  </from>
                  <to>
                    <xdr:col>2</xdr:col>
                    <xdr:colOff>3095625</xdr:colOff>
                    <xdr:row>3</xdr:row>
                    <xdr:rowOff>266700</xdr:rowOff>
                  </to>
                </anchor>
              </controlPr>
            </control>
          </mc:Choice>
        </mc:AlternateContent>
        <mc:AlternateContent xmlns:mc="http://schemas.openxmlformats.org/markup-compatibility/2006">
          <mc:Choice Requires="x14">
            <control shapeId="8198" r:id="rId8" name="Group Box 6">
              <controlPr defaultSize="0" autoFill="0" autoPict="0">
                <anchor moveWithCells="1">
                  <from>
                    <xdr:col>2</xdr:col>
                    <xdr:colOff>1209675</xdr:colOff>
                    <xdr:row>4</xdr:row>
                    <xdr:rowOff>85725</xdr:rowOff>
                  </from>
                  <to>
                    <xdr:col>2</xdr:col>
                    <xdr:colOff>2562225</xdr:colOff>
                    <xdr:row>4</xdr:row>
                    <xdr:rowOff>409575</xdr:rowOff>
                  </to>
                </anchor>
              </controlPr>
            </control>
          </mc:Choice>
        </mc:AlternateContent>
        <mc:AlternateContent xmlns:mc="http://schemas.openxmlformats.org/markup-compatibility/2006">
          <mc:Choice Requires="x14">
            <control shapeId="8199" r:id="rId9" name="Option Button 7">
              <controlPr defaultSize="0" autoFill="0" autoLine="0" autoPict="0">
                <anchor moveWithCells="1">
                  <from>
                    <xdr:col>2</xdr:col>
                    <xdr:colOff>1352550</xdr:colOff>
                    <xdr:row>4</xdr:row>
                    <xdr:rowOff>161925</xdr:rowOff>
                  </from>
                  <to>
                    <xdr:col>2</xdr:col>
                    <xdr:colOff>1657350</xdr:colOff>
                    <xdr:row>4</xdr:row>
                    <xdr:rowOff>352425</xdr:rowOff>
                  </to>
                </anchor>
              </controlPr>
            </control>
          </mc:Choice>
        </mc:AlternateContent>
        <mc:AlternateContent xmlns:mc="http://schemas.openxmlformats.org/markup-compatibility/2006">
          <mc:Choice Requires="x14">
            <control shapeId="8200" r:id="rId10" name="Option Button 8">
              <controlPr defaultSize="0" autoFill="0" autoLine="0" autoPict="0">
                <anchor moveWithCells="1">
                  <from>
                    <xdr:col>2</xdr:col>
                    <xdr:colOff>1838325</xdr:colOff>
                    <xdr:row>4</xdr:row>
                    <xdr:rowOff>152400</xdr:rowOff>
                  </from>
                  <to>
                    <xdr:col>2</xdr:col>
                    <xdr:colOff>2362200</xdr:colOff>
                    <xdr:row>4</xdr:row>
                    <xdr:rowOff>371475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G13"/>
  <sheetViews>
    <sheetView showGridLines="0" zoomScale="115" zoomScaleNormal="115" workbookViewId="0">
      <selection activeCell="F12" sqref="F12"/>
    </sheetView>
  </sheetViews>
  <sheetFormatPr baseColWidth="10" defaultRowHeight="12.75" x14ac:dyDescent="0.2"/>
  <cols>
    <col min="1" max="1" width="11.42578125" style="10"/>
    <col min="2" max="2" width="32" style="10" customWidth="1"/>
    <col min="3" max="3" width="54.7109375" style="10" customWidth="1"/>
    <col min="4" max="16384" width="11.42578125" style="10"/>
  </cols>
  <sheetData>
    <row r="1" spans="1:7" ht="16.5" thickBot="1" x14ac:dyDescent="0.3">
      <c r="A1"/>
      <c r="B1" s="249" t="s">
        <v>105</v>
      </c>
      <c r="C1" s="249"/>
      <c r="D1"/>
      <c r="E1"/>
      <c r="F1"/>
      <c r="G1"/>
    </row>
    <row r="2" spans="1:7" ht="13.5" thickBot="1" x14ac:dyDescent="0.25">
      <c r="A2"/>
      <c r="B2" s="192" t="s">
        <v>0</v>
      </c>
      <c r="C2" s="194" t="s">
        <v>6</v>
      </c>
      <c r="D2"/>
      <c r="E2"/>
      <c r="F2"/>
      <c r="G2"/>
    </row>
    <row r="3" spans="1:7" ht="64.5" thickBot="1" x14ac:dyDescent="0.25">
      <c r="A3" s="20" t="s">
        <v>34</v>
      </c>
      <c r="B3" s="27" t="s">
        <v>293</v>
      </c>
      <c r="C3" s="24"/>
      <c r="D3"/>
      <c r="E3"/>
      <c r="F3"/>
      <c r="G3"/>
    </row>
    <row r="4" spans="1:7" ht="77.25" thickBot="1" x14ac:dyDescent="0.25">
      <c r="A4" s="20" t="s">
        <v>35</v>
      </c>
      <c r="B4" s="23" t="s">
        <v>36</v>
      </c>
      <c r="C4" s="24"/>
      <c r="D4"/>
      <c r="E4"/>
      <c r="F4"/>
      <c r="G4"/>
    </row>
    <row r="5" spans="1:7" ht="45.75" customHeight="1" thickBot="1" x14ac:dyDescent="0.25">
      <c r="A5" s="20" t="s">
        <v>37</v>
      </c>
      <c r="B5" s="23" t="s">
        <v>38</v>
      </c>
      <c r="C5" s="24"/>
      <c r="D5"/>
      <c r="E5"/>
      <c r="F5"/>
      <c r="G5"/>
    </row>
    <row r="6" spans="1:7" ht="63" customHeight="1" thickBot="1" x14ac:dyDescent="0.25">
      <c r="A6" s="217" t="s">
        <v>9</v>
      </c>
      <c r="B6" s="206" t="s">
        <v>489</v>
      </c>
      <c r="C6" s="205"/>
      <c r="D6" s="2"/>
      <c r="E6" s="2"/>
      <c r="F6" s="2"/>
      <c r="G6"/>
    </row>
    <row r="7" spans="1:7" ht="0.75" customHeight="1" x14ac:dyDescent="0.2">
      <c r="A7"/>
      <c r="B7"/>
      <c r="C7"/>
      <c r="D7" s="2"/>
      <c r="E7" s="2"/>
      <c r="F7" s="2"/>
      <c r="G7"/>
    </row>
    <row r="8" spans="1:7" ht="9" customHeight="1" x14ac:dyDescent="0.2">
      <c r="A8"/>
      <c r="B8"/>
      <c r="C8"/>
      <c r="D8"/>
      <c r="E8"/>
      <c r="F8"/>
      <c r="G8"/>
    </row>
    <row r="9" spans="1:7" ht="0.75" customHeight="1" x14ac:dyDescent="0.2">
      <c r="A9"/>
      <c r="B9"/>
      <c r="C9"/>
      <c r="D9"/>
      <c r="E9"/>
      <c r="F9"/>
      <c r="G9"/>
    </row>
    <row r="10" spans="1:7" ht="4.5" customHeight="1" x14ac:dyDescent="0.2">
      <c r="A10"/>
      <c r="B10"/>
      <c r="C10"/>
      <c r="D10"/>
      <c r="E10"/>
      <c r="F10"/>
      <c r="G10"/>
    </row>
    <row r="11" spans="1:7" x14ac:dyDescent="0.2">
      <c r="A11"/>
      <c r="B11"/>
      <c r="C11"/>
      <c r="D11"/>
      <c r="E11" s="248" t="str">
        <f>HYPERLINK("#Home!a1","Home")</f>
        <v>Home</v>
      </c>
      <c r="F11" s="248"/>
      <c r="G11"/>
    </row>
    <row r="12" spans="1:7" x14ac:dyDescent="0.2">
      <c r="A12"/>
      <c r="B12" t="s">
        <v>171</v>
      </c>
      <c r="C12"/>
      <c r="D12"/>
      <c r="E12" s="234" t="str">
        <f>HYPERLINK("#Tabelle7!a1","zurück")</f>
        <v>zurück</v>
      </c>
      <c r="F12" s="234" t="str">
        <f>HYPERLINK("#Tabelle9!a1","weiter")</f>
        <v>weiter</v>
      </c>
      <c r="G12"/>
    </row>
    <row r="13" spans="1:7" x14ac:dyDescent="0.2">
      <c r="A13"/>
      <c r="B13"/>
      <c r="C13"/>
      <c r="D13"/>
      <c r="E13"/>
      <c r="F13"/>
      <c r="G13"/>
    </row>
  </sheetData>
  <sheetProtection algorithmName="SHA-512" hashValue="joAcBOziG9E5C38spWT/lFBCwziwmspjVso0MWe9Rwrf0Mrw8K/GeU1NvHA69ZoLAb8bAaYO63+49OuARRQ8Gw==" saltValue="H1zzaJoKj4f/Dbb8t474wQ==" spinCount="100000" sheet="1" objects="1" scenarios="1"/>
  <mergeCells count="2">
    <mergeCell ref="E11:F11"/>
    <mergeCell ref="B1:C1"/>
  </mergeCells>
  <pageMargins left="0.7" right="0.7" top="0.78740157499999996" bottom="0.78740157499999996"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Group Box 1">
              <controlPr defaultSize="0" autoFill="0" autoPict="0">
                <anchor moveWithCells="1">
                  <from>
                    <xdr:col>2</xdr:col>
                    <xdr:colOff>1076325</xdr:colOff>
                    <xdr:row>4</xdr:row>
                    <xdr:rowOff>123825</xdr:rowOff>
                  </from>
                  <to>
                    <xdr:col>2</xdr:col>
                    <xdr:colOff>2428875</xdr:colOff>
                    <xdr:row>4</xdr:row>
                    <xdr:rowOff>447675</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2</xdr:col>
                    <xdr:colOff>1219200</xdr:colOff>
                    <xdr:row>4</xdr:row>
                    <xdr:rowOff>200025</xdr:rowOff>
                  </from>
                  <to>
                    <xdr:col>2</xdr:col>
                    <xdr:colOff>1524000</xdr:colOff>
                    <xdr:row>4</xdr:row>
                    <xdr:rowOff>390525</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2</xdr:col>
                    <xdr:colOff>1704975</xdr:colOff>
                    <xdr:row>4</xdr:row>
                    <xdr:rowOff>180975</xdr:rowOff>
                  </from>
                  <to>
                    <xdr:col>2</xdr:col>
                    <xdr:colOff>2228850</xdr:colOff>
                    <xdr:row>4</xdr:row>
                    <xdr:rowOff>400050</xdr:rowOff>
                  </to>
                </anchor>
              </controlPr>
            </control>
          </mc:Choice>
        </mc:AlternateContent>
        <mc:AlternateContent xmlns:mc="http://schemas.openxmlformats.org/markup-compatibility/2006">
          <mc:Choice Requires="x14">
            <control shapeId="9220" r:id="rId7" name="Scroll Bar 4">
              <controlPr defaultSize="0" autoPict="0">
                <anchor moveWithCells="1">
                  <from>
                    <xdr:col>2</xdr:col>
                    <xdr:colOff>161925</xdr:colOff>
                    <xdr:row>2</xdr:row>
                    <xdr:rowOff>95250</xdr:rowOff>
                  </from>
                  <to>
                    <xdr:col>2</xdr:col>
                    <xdr:colOff>3067050</xdr:colOff>
                    <xdr:row>2</xdr:row>
                    <xdr:rowOff>285750</xdr:rowOff>
                  </to>
                </anchor>
              </controlPr>
            </control>
          </mc:Choice>
        </mc:AlternateContent>
        <mc:AlternateContent xmlns:mc="http://schemas.openxmlformats.org/markup-compatibility/2006">
          <mc:Choice Requires="x14">
            <control shapeId="9221" r:id="rId8" name="Scroll Bar 5">
              <controlPr defaultSize="0" autoPict="0">
                <anchor moveWithCells="1">
                  <from>
                    <xdr:col>2</xdr:col>
                    <xdr:colOff>161925</xdr:colOff>
                    <xdr:row>3</xdr:row>
                    <xdr:rowOff>114300</xdr:rowOff>
                  </from>
                  <to>
                    <xdr:col>2</xdr:col>
                    <xdr:colOff>3067050</xdr:colOff>
                    <xdr:row>3</xdr:row>
                    <xdr:rowOff>304800</xdr:rowOff>
                  </to>
                </anchor>
              </controlPr>
            </control>
          </mc:Choice>
        </mc:AlternateContent>
        <mc:AlternateContent xmlns:mc="http://schemas.openxmlformats.org/markup-compatibility/2006">
          <mc:Choice Requires="x14">
            <control shapeId="9222" r:id="rId9" name="Scroll Bar 6">
              <controlPr defaultSize="0" autoPict="0">
                <anchor moveWithCells="1">
                  <from>
                    <xdr:col>2</xdr:col>
                    <xdr:colOff>161925</xdr:colOff>
                    <xdr:row>5</xdr:row>
                    <xdr:rowOff>85725</xdr:rowOff>
                  </from>
                  <to>
                    <xdr:col>2</xdr:col>
                    <xdr:colOff>3067050</xdr:colOff>
                    <xdr:row>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24</vt:i4>
      </vt:variant>
    </vt:vector>
  </HeadingPairs>
  <TitlesOfParts>
    <vt:vector size="51" baseType="lpstr">
      <vt:lpstr>Home</vt:lpstr>
      <vt:lpstr>Tabelle1</vt:lpstr>
      <vt:lpstr>Tabelle2</vt:lpstr>
      <vt:lpstr>Tabelle3</vt:lpstr>
      <vt:lpstr>Tabelle4</vt:lpstr>
      <vt:lpstr>Tabelle5</vt:lpstr>
      <vt:lpstr>Tabelle6</vt:lpstr>
      <vt:lpstr>Tabelle7</vt:lpstr>
      <vt:lpstr>Tabelle8</vt:lpstr>
      <vt:lpstr>Tabelle9</vt:lpstr>
      <vt:lpstr>Tabelle10</vt:lpstr>
      <vt:lpstr>Tabelle11</vt:lpstr>
      <vt:lpstr>Tabelle12</vt:lpstr>
      <vt:lpstr>Tabelle13</vt:lpstr>
      <vt:lpstr>Tabelle14</vt:lpstr>
      <vt:lpstr>Tabelle15</vt:lpstr>
      <vt:lpstr>Tabelle16</vt:lpstr>
      <vt:lpstr>Tabelle17</vt:lpstr>
      <vt:lpstr>Tabelle20</vt:lpstr>
      <vt:lpstr>Tabelle21</vt:lpstr>
      <vt:lpstr>Tabelle22</vt:lpstr>
      <vt:lpstr>Tabelle23</vt:lpstr>
      <vt:lpstr>Tabelle24</vt:lpstr>
      <vt:lpstr>Tabelle19</vt:lpstr>
      <vt:lpstr>Tabelle25</vt:lpstr>
      <vt:lpstr>Tabelle18</vt:lpstr>
      <vt:lpstr>Tabelle26</vt:lpstr>
      <vt:lpstr>Home!Druckbereich</vt:lpstr>
      <vt:lpstr>Tabelle1!Druckbereich</vt:lpstr>
      <vt:lpstr>Tabelle10!Druckbereich</vt:lpstr>
      <vt:lpstr>Tabelle11!Druckbereich</vt:lpstr>
      <vt:lpstr>Tabelle12!Druckbereich</vt:lpstr>
      <vt:lpstr>Tabelle13!Druckbereich</vt:lpstr>
      <vt:lpstr>Tabelle14!Druckbereich</vt:lpstr>
      <vt:lpstr>Tabelle15!Druckbereich</vt:lpstr>
      <vt:lpstr>Tabelle16!Druckbereich</vt:lpstr>
      <vt:lpstr>Tabelle17!Druckbereich</vt:lpstr>
      <vt:lpstr>Tabelle19!Druckbereich</vt:lpstr>
      <vt:lpstr>Tabelle2!Druckbereich</vt:lpstr>
      <vt:lpstr>Tabelle20!Druckbereich</vt:lpstr>
      <vt:lpstr>Tabelle21!Druckbereich</vt:lpstr>
      <vt:lpstr>Tabelle22!Druckbereich</vt:lpstr>
      <vt:lpstr>Tabelle23!Druckbereich</vt:lpstr>
      <vt:lpstr>Tabelle24!Druckbereich</vt:lpstr>
      <vt:lpstr>Tabelle3!Druckbereich</vt:lpstr>
      <vt:lpstr>Tabelle4!Druckbereich</vt:lpstr>
      <vt:lpstr>Tabelle5!Druckbereich</vt:lpstr>
      <vt:lpstr>Tabelle6!Druckbereich</vt:lpstr>
      <vt:lpstr>Tabelle7!Druckbereich</vt:lpstr>
      <vt:lpstr>Tabelle8!Druckbereich</vt:lpstr>
      <vt:lpstr>Tabelle9!Druckbereich</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Hänggi Noah BASPO</dc:creator>
  <cp:lastModifiedBy>Jeannerat Thomas BASPO</cp:lastModifiedBy>
  <cp:lastPrinted>2016-07-06T11:56:18Z</cp:lastPrinted>
  <dcterms:created xsi:type="dcterms:W3CDTF">2016-06-03T13:56:18Z</dcterms:created>
  <dcterms:modified xsi:type="dcterms:W3CDTF">2016-09-12T14:36:10Z</dcterms:modified>
</cp:coreProperties>
</file>